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/>
  <mc:AlternateContent xmlns:mc="http://schemas.openxmlformats.org/markup-compatibility/2006">
    <mc:Choice Requires="x15">
      <x15ac:absPath xmlns:x15ac="http://schemas.microsoft.com/office/spreadsheetml/2010/11/ac" url="\\DANA\Dana\SOU_EL_OBJEKT_KANCELÁŘE-2.ETAPA\BUDOVA_NOVÉ_TŘÍDY_SK_INTERIÉR\PROJEKT_PRO_SP\PROVÁDĚCÍ_PROJEKT\F-SOUPIS PRACÍ\"/>
    </mc:Choice>
  </mc:AlternateContent>
  <bookViews>
    <workbookView xWindow="0" yWindow="0" windowWidth="25200" windowHeight="11460"/>
  </bookViews>
  <sheets>
    <sheet name="Rekapitulace stavby" sheetId="1" r:id="rId1"/>
    <sheet name="17-12a - Pavilon č.7" sheetId="2" r:id="rId2"/>
  </sheets>
  <definedNames>
    <definedName name="_xlnm.Print_Titles" localSheetId="1">'17-12a - Pavilon č.7'!$121:$121</definedName>
    <definedName name="_xlnm.Print_Titles" localSheetId="0">'Rekapitulace stavby'!$85:$85</definedName>
    <definedName name="_xlnm.Print_Area" localSheetId="1">'17-12a - Pavilon č.7'!$C$4:$Q$70,'17-12a - Pavilon č.7'!$C$76:$Q$105,'17-12a - Pavilon č.7'!$C$111:$Q$155</definedName>
    <definedName name="_xlnm.Print_Area" localSheetId="0">'Rekapitulace stavby'!$C$4:$AP$70,'Rekapitulace stavby'!$C$76:$AP$96</definedName>
  </definedNames>
  <calcPr calcId="171027"/>
</workbook>
</file>

<file path=xl/calcChain.xml><?xml version="1.0" encoding="utf-8"?>
<calcChain xmlns="http://schemas.openxmlformats.org/spreadsheetml/2006/main">
  <c r="N155" i="2" l="1"/>
  <c r="AA130" i="2"/>
  <c r="AY88" i="1"/>
  <c r="AX88" i="1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BE150" i="2"/>
  <c r="AA150" i="2"/>
  <c r="Y150" i="2"/>
  <c r="W150" i="2"/>
  <c r="BK150" i="2"/>
  <c r="N150" i="2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BE148" i="2"/>
  <c r="AA148" i="2"/>
  <c r="Y148" i="2"/>
  <c r="W148" i="2"/>
  <c r="BK148" i="2"/>
  <c r="N148" i="2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BE146" i="2"/>
  <c r="AA146" i="2"/>
  <c r="AA145" i="2" s="1"/>
  <c r="Y146" i="2"/>
  <c r="Y145" i="2" s="1"/>
  <c r="W146" i="2"/>
  <c r="W145" i="2" s="1"/>
  <c r="BK146" i="2"/>
  <c r="N146" i="2"/>
  <c r="BI144" i="2"/>
  <c r="BH144" i="2"/>
  <c r="BG144" i="2"/>
  <c r="BF144" i="2"/>
  <c r="AA144" i="2"/>
  <c r="AA143" i="2" s="1"/>
  <c r="Y144" i="2"/>
  <c r="Y143" i="2" s="1"/>
  <c r="W144" i="2"/>
  <c r="W143" i="2" s="1"/>
  <c r="BK144" i="2"/>
  <c r="BK143" i="2" s="1"/>
  <c r="N143" i="2" s="1"/>
  <c r="N94" i="2" s="1"/>
  <c r="N144" i="2"/>
  <c r="BE144" i="2" s="1"/>
  <c r="BI142" i="2"/>
  <c r="BH142" i="2"/>
  <c r="BG142" i="2"/>
  <c r="BF142" i="2"/>
  <c r="BE142" i="2"/>
  <c r="AA142" i="2"/>
  <c r="Y142" i="2"/>
  <c r="W142" i="2"/>
  <c r="BK142" i="2"/>
  <c r="N142" i="2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BE140" i="2"/>
  <c r="AA140" i="2"/>
  <c r="AA139" i="2" s="1"/>
  <c r="Y140" i="2"/>
  <c r="W140" i="2"/>
  <c r="W139" i="2" s="1"/>
  <c r="BK140" i="2"/>
  <c r="BK139" i="2" s="1"/>
  <c r="N139" i="2" s="1"/>
  <c r="N93" i="2" s="1"/>
  <c r="N140" i="2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AA136" i="2" s="1"/>
  <c r="Y137" i="2"/>
  <c r="Y136" i="2" s="1"/>
  <c r="W137" i="2"/>
  <c r="BK137" i="2"/>
  <c r="N137" i="2"/>
  <c r="BE137" i="2" s="1"/>
  <c r="BI135" i="2"/>
  <c r="BH135" i="2"/>
  <c r="BG135" i="2"/>
  <c r="BF135" i="2"/>
  <c r="BE135" i="2"/>
  <c r="AA135" i="2"/>
  <c r="Y135" i="2"/>
  <c r="W135" i="2"/>
  <c r="BK135" i="2"/>
  <c r="N135" i="2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BE133" i="2"/>
  <c r="AA133" i="2"/>
  <c r="Y133" i="2"/>
  <c r="W133" i="2"/>
  <c r="BK133" i="2"/>
  <c r="N133" i="2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BE131" i="2"/>
  <c r="AA131" i="2"/>
  <c r="Y131" i="2"/>
  <c r="W131" i="2"/>
  <c r="W130" i="2" s="1"/>
  <c r="BK131" i="2"/>
  <c r="BK130" i="2" s="1"/>
  <c r="N130" i="2" s="1"/>
  <c r="N91" i="2" s="1"/>
  <c r="N131" i="2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Y124" i="2" s="1"/>
  <c r="W125" i="2"/>
  <c r="W124" i="2" s="1"/>
  <c r="BK125" i="2"/>
  <c r="N125" i="2"/>
  <c r="BE125" i="2" s="1"/>
  <c r="F119" i="2"/>
  <c r="F116" i="2"/>
  <c r="F114" i="2"/>
  <c r="BI103" i="2"/>
  <c r="BH103" i="2"/>
  <c r="BG103" i="2"/>
  <c r="BF103" i="2"/>
  <c r="BI102" i="2"/>
  <c r="BH102" i="2"/>
  <c r="BG102" i="2"/>
  <c r="BF102" i="2"/>
  <c r="BI101" i="2"/>
  <c r="BH101" i="2"/>
  <c r="BG101" i="2"/>
  <c r="BF101" i="2"/>
  <c r="BI100" i="2"/>
  <c r="BH100" i="2"/>
  <c r="BG100" i="2"/>
  <c r="BF100" i="2"/>
  <c r="BI99" i="2"/>
  <c r="BH99" i="2"/>
  <c r="BG99" i="2"/>
  <c r="BF99" i="2"/>
  <c r="BI98" i="2"/>
  <c r="BH98" i="2"/>
  <c r="H35" i="2" s="1"/>
  <c r="BC88" i="1" s="1"/>
  <c r="BC87" i="1" s="1"/>
  <c r="BG98" i="2"/>
  <c r="BF98" i="2"/>
  <c r="F84" i="2"/>
  <c r="F81" i="2"/>
  <c r="F79" i="2"/>
  <c r="O21" i="2"/>
  <c r="E21" i="2"/>
  <c r="M119" i="2" s="1"/>
  <c r="O20" i="2"/>
  <c r="O18" i="2"/>
  <c r="E18" i="2"/>
  <c r="M118" i="2" s="1"/>
  <c r="O17" i="2"/>
  <c r="O12" i="2"/>
  <c r="E12" i="2"/>
  <c r="F118" i="2" s="1"/>
  <c r="O11" i="2"/>
  <c r="O9" i="2"/>
  <c r="M116" i="2" s="1"/>
  <c r="F6" i="2"/>
  <c r="F113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F78" i="2" l="1"/>
  <c r="M33" i="2"/>
  <c r="AW88" i="1" s="1"/>
  <c r="AA124" i="2"/>
  <c r="AA123" i="2" s="1"/>
  <c r="AA122" i="2" s="1"/>
  <c r="Y130" i="2"/>
  <c r="Y123" i="2" s="1"/>
  <c r="Y122" i="2" s="1"/>
  <c r="BK136" i="2"/>
  <c r="N136" i="2" s="1"/>
  <c r="N92" i="2" s="1"/>
  <c r="Y139" i="2"/>
  <c r="H36" i="2"/>
  <c r="BD88" i="1" s="1"/>
  <c r="BD87" i="1" s="1"/>
  <c r="W35" i="1" s="1"/>
  <c r="H34" i="2"/>
  <c r="BB88" i="1" s="1"/>
  <c r="BB87" i="1" s="1"/>
  <c r="BK124" i="2"/>
  <c r="W136" i="2"/>
  <c r="W123" i="2" s="1"/>
  <c r="W122" i="2" s="1"/>
  <c r="AU88" i="1" s="1"/>
  <c r="AU87" i="1" s="1"/>
  <c r="BK145" i="2"/>
  <c r="N145" i="2" s="1"/>
  <c r="N95" i="2" s="1"/>
  <c r="AX87" i="1"/>
  <c r="W33" i="1"/>
  <c r="N124" i="2"/>
  <c r="N90" i="2" s="1"/>
  <c r="BK123" i="2"/>
  <c r="W34" i="1"/>
  <c r="AY87" i="1"/>
  <c r="F83" i="2"/>
  <c r="M81" i="2"/>
  <c r="M83" i="2"/>
  <c r="M84" i="2"/>
  <c r="H33" i="2"/>
  <c r="BA88" i="1" s="1"/>
  <c r="BA87" i="1" s="1"/>
  <c r="AW87" i="1" l="1"/>
  <c r="AK32" i="1" s="1"/>
  <c r="W32" i="1"/>
  <c r="N123" i="2"/>
  <c r="N89" i="2" s="1"/>
  <c r="BK122" i="2"/>
  <c r="N122" i="2" s="1"/>
  <c r="N88" i="2" s="1"/>
  <c r="N103" i="2" l="1"/>
  <c r="BE103" i="2" s="1"/>
  <c r="N101" i="2"/>
  <c r="BE101" i="2" s="1"/>
  <c r="N99" i="2"/>
  <c r="BE99" i="2" s="1"/>
  <c r="N98" i="2"/>
  <c r="N102" i="2"/>
  <c r="BE102" i="2" s="1"/>
  <c r="N100" i="2"/>
  <c r="BE100" i="2" s="1"/>
  <c r="M27" i="2"/>
  <c r="N97" i="2" l="1"/>
  <c r="BE98" i="2"/>
  <c r="M28" i="2" l="1"/>
  <c r="L105" i="2"/>
  <c r="M32" i="2"/>
  <c r="AV88" i="1" s="1"/>
  <c r="AT88" i="1" s="1"/>
  <c r="H32" i="2"/>
  <c r="AZ88" i="1" s="1"/>
  <c r="AZ87" i="1" s="1"/>
  <c r="AS88" i="1" l="1"/>
  <c r="AS87" i="1" s="1"/>
  <c r="M30" i="2"/>
  <c r="AV87" i="1"/>
  <c r="AT87" i="1" l="1"/>
  <c r="AG88" i="1"/>
  <c r="L38" i="2"/>
  <c r="AG87" i="1" l="1"/>
  <c r="AN88" i="1"/>
  <c r="AG94" i="1" l="1"/>
  <c r="AG93" i="1"/>
  <c r="AG92" i="1"/>
  <c r="AG91" i="1"/>
  <c r="AN87" i="1"/>
  <c r="AK26" i="1"/>
  <c r="AV91" i="1" l="1"/>
  <c r="BY91" i="1" s="1"/>
  <c r="AG90" i="1"/>
  <c r="CD91" i="1"/>
  <c r="CD93" i="1"/>
  <c r="AV93" i="1"/>
  <c r="BY93" i="1" s="1"/>
  <c r="CD92" i="1"/>
  <c r="AV92" i="1"/>
  <c r="BY92" i="1" s="1"/>
  <c r="CD94" i="1"/>
  <c r="AV94" i="1"/>
  <c r="BY94" i="1" s="1"/>
  <c r="AN92" i="1" l="1"/>
  <c r="AN91" i="1"/>
  <c r="AK27" i="1"/>
  <c r="AK29" i="1" s="1"/>
  <c r="AG96" i="1"/>
  <c r="AN94" i="1"/>
  <c r="AN93" i="1"/>
  <c r="AN90" i="1" s="1"/>
  <c r="AN96" i="1" s="1"/>
  <c r="W31" i="1"/>
  <c r="AK31" i="1"/>
  <c r="AK37" i="1" l="1"/>
</calcChain>
</file>

<file path=xl/sharedStrings.xml><?xml version="1.0" encoding="utf-8"?>
<sst xmlns="http://schemas.openxmlformats.org/spreadsheetml/2006/main" count="696" uniqueCount="249">
  <si>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</si>
  <si>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</si>
  <si>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</si>
  <si>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</si>
  <si>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</si>
  <si>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</si>
  <si>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</si>
  <si>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</si>
  <si>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</si>
  <si>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</si>
  <si>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</si>
  <si>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</si>
  <si>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</si>
  <si>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</si>
  <si>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</si>
  <si>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</si>
  <si>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</si>
  <si>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17/12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</si>
  <si>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</si>
  <si>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</si>
  <si>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II.etapa rozvoje sportovního gymnázia</t>
  </si>
  <si>
    <t>JKSO:</t>
  </si>
  <si>
    <t/>
  </si>
  <si>
    <t>CC-CZ:</t>
  </si>
  <si>
    <t>Místo:</t>
  </si>
  <si>
    <t xml:space="preserve"> </t>
  </si>
  <si>
    <t>Datum:</t>
  </si>
  <si>
    <t>17.3.2017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</si>
  <si>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</si>
  <si>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</si>
  <si>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</si>
  <si>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</si>
  <si>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</si>
  <si>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</si>
  <si>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</si>
  <si>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</si>
  <si>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</si>
  <si>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</si>
  <si>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</si>
  <si>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</si>
  <si>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</si>
  <si>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</si>
  <si>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</si>
  <si>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</si>
  <si>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</si>
  <si>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</si>
  <si>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</si>
  <si>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</si>
  <si>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</si>
  <si>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</si>
  <si>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</si>
  <si>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</si>
  <si>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</si>
  <si>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</si>
  <si>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</si>
  <si>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</si>
  <si>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</si>
  <si>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</si>
  <si>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</si>
  <si>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</si>
  <si>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</si>
  <si>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</si>
  <si>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</si>
  <si>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</si>
  <si>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</si>
  <si>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</si>
  <si>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</si>
  <si>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</si>
  <si>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</si>
  <si>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</si>
  <si>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</si>
  <si>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</si>
  <si>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</si>
  <si>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</si>
  <si>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</si>
  <si>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</si>
  <si>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</si>
  <si>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</si>
  <si>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</si>
  <si>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{aebcab89-f64e-4b7d-8081-40a8a9bf579d}</t>
  </si>
  <si>
    <t>{00000000-0000-0000-0000-000000000000}</t>
  </si>
  <si>
    <t>/</t>
  </si>
  <si>
    <t>17/12a</t>
  </si>
  <si>
    <t>Pavilon č.7</t>
  </si>
  <si>
    <t>1</t>
  </si>
  <si>
    <t>{d2bab6f8-37cd-4f2a-a899-f15343cb005c}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</si>
  <si>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</si>
  <si>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</si>
  <si>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</si>
  <si>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</si>
  <si>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</si>
  <si>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</si>
  <si>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</si>
  <si>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</si>
  <si>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</si>
  <si>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</si>
  <si>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</si>
  <si>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</si>
  <si>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</si>
  <si>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</si>
  <si>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</si>
  <si>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</si>
  <si>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</si>
  <si>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17/12a - Pavilon č.7</t>
  </si>
  <si>
    <t>P.Tauber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</si>
  <si>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</si>
  <si>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</si>
  <si>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</si>
  <si>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</si>
  <si>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</si>
  <si>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</si>
  <si>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</si>
  <si>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</si>
  <si>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</si>
  <si>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</si>
  <si>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 xml:space="preserve">    767 - Konstrukce zámečnické</t>
  </si>
  <si>
    <t xml:space="preserve">    783 - Dokončovací práce - nátěry</t>
  </si>
  <si>
    <t>HZS - Hodinové zúčtovací sazby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</si>
  <si>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</si>
  <si>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</si>
  <si>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</si>
  <si>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</si>
  <si>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</si>
  <si>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</si>
  <si>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</si>
  <si>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</si>
  <si>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</si>
  <si>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</si>
  <si>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</si>
  <si>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</si>
  <si>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</si>
  <si>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</si>
  <si>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</si>
  <si>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</si>
  <si>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</si>
  <si>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</si>
  <si>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</si>
  <si>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</si>
  <si>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</si>
  <si>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</si>
  <si>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</si>
  <si>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</si>
  <si>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</si>
  <si>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713463411</t>
  </si>
  <si>
    <t>Montáž izolace tepelné potrubí a ohybů návlekovými izolačními pouzdry</t>
  </si>
  <si>
    <t>m</t>
  </si>
  <si>
    <t>16</t>
  </si>
  <si>
    <t>-1868485727</t>
  </si>
  <si>
    <t>M</t>
  </si>
  <si>
    <t>6315504230</t>
  </si>
  <si>
    <t>Izol.hadice na bázi polyetylénu lambda 0,038WmK do teploty 102°C  síla 30 mm potrubí DN32</t>
  </si>
  <si>
    <t>32</t>
  </si>
  <si>
    <t>-501432587</t>
  </si>
  <si>
    <t>3</t>
  </si>
  <si>
    <t>6315510200</t>
  </si>
  <si>
    <t>Plastové spony</t>
  </si>
  <si>
    <t>kus</t>
  </si>
  <si>
    <t>746769649</t>
  </si>
  <si>
    <t>4</t>
  </si>
  <si>
    <t>6315510201</t>
  </si>
  <si>
    <t>Páska 3mmx50mmx50m</t>
  </si>
  <si>
    <t>1094581381</t>
  </si>
  <si>
    <t>5</t>
  </si>
  <si>
    <t>998713103</t>
  </si>
  <si>
    <t>Přesun hmot tonážní pro izolace tepelné v objektech v do 24 m</t>
  </si>
  <si>
    <t>t</t>
  </si>
  <si>
    <t>-595994969</t>
  </si>
  <si>
    <t>6</t>
  </si>
  <si>
    <t>733111126</t>
  </si>
  <si>
    <t>Potrubí ocelové závitové bezešvé běžné nízkotlaké nebo středotlaké DN 32</t>
  </si>
  <si>
    <t>416252893</t>
  </si>
  <si>
    <t>7</t>
  </si>
  <si>
    <t>733113116</t>
  </si>
  <si>
    <t>Příplatek k porubí z trubek ocelových závitových za zhotovení závitové ocelové přípojky DN 32</t>
  </si>
  <si>
    <t>1359542598</t>
  </si>
  <si>
    <t>8</t>
  </si>
  <si>
    <t>733190107</t>
  </si>
  <si>
    <t>Zkouška těsnosti potrubí ocelové závitové do DN 40</t>
  </si>
  <si>
    <t>2032895322</t>
  </si>
  <si>
    <t>9</t>
  </si>
  <si>
    <t>733191926</t>
  </si>
  <si>
    <t>Navaření odbočky na potrubí ocelové závitové DN 32</t>
  </si>
  <si>
    <t>1149792162</t>
  </si>
  <si>
    <t>10</t>
  </si>
  <si>
    <t>998733102</t>
  </si>
  <si>
    <t>Přesun hmot tonážní pro rozvody potrubí v objektech v do 12 m</t>
  </si>
  <si>
    <t>1550805661</t>
  </si>
  <si>
    <t>11</t>
  </si>
  <si>
    <t>734292716</t>
  </si>
  <si>
    <t>Kohout kulový přímý G 1 1/4 PN 42 do 185°C vnitřní závit</t>
  </si>
  <si>
    <t>-2130749108</t>
  </si>
  <si>
    <t>12</t>
  </si>
  <si>
    <t>998734103</t>
  </si>
  <si>
    <t>Přesun hmot tonážní pro armatury v objektech v do 24 m</t>
  </si>
  <si>
    <t>1518523103</t>
  </si>
  <si>
    <t>13</t>
  </si>
  <si>
    <t>767995111</t>
  </si>
  <si>
    <t>Montáž atypických zámečnických konstrukcí hmotnosti do 5 kg</t>
  </si>
  <si>
    <t>kg</t>
  </si>
  <si>
    <t>-520744755</t>
  </si>
  <si>
    <t>14</t>
  </si>
  <si>
    <t>01</t>
  </si>
  <si>
    <t>Materiál montážní na závěsy</t>
  </si>
  <si>
    <t>1366954925</t>
  </si>
  <si>
    <t>998767103</t>
  </si>
  <si>
    <t>Přesun hmot tonážní pro zámečnické konstrukce v objektech v do 24 m</t>
  </si>
  <si>
    <t>1941983407</t>
  </si>
  <si>
    <t>783614651</t>
  </si>
  <si>
    <t>Základní antikorozní jednonásobný syntetický potrubí DN do 50 mm</t>
  </si>
  <si>
    <t>1248625014</t>
  </si>
  <si>
    <t>17</t>
  </si>
  <si>
    <t>02</t>
  </si>
  <si>
    <t>Vypuštění části topného systému v pavilonu č.7</t>
  </si>
  <si>
    <t>hod</t>
  </si>
  <si>
    <t>512</t>
  </si>
  <si>
    <t>2057513323</t>
  </si>
  <si>
    <t>18</t>
  </si>
  <si>
    <t>03</t>
  </si>
  <si>
    <t>Napuštění části topného systému v pavilonu č.7</t>
  </si>
  <si>
    <t>1251370583</t>
  </si>
  <si>
    <t>19</t>
  </si>
  <si>
    <t>04</t>
  </si>
  <si>
    <t>Propláchnutí topného systému</t>
  </si>
  <si>
    <t>1335498370</t>
  </si>
  <si>
    <t>20</t>
  </si>
  <si>
    <t>05</t>
  </si>
  <si>
    <t>Napuštění  topného systému upravenou vodou</t>
  </si>
  <si>
    <t>-247685916</t>
  </si>
  <si>
    <t>06</t>
  </si>
  <si>
    <t>Tlaková zkouška</t>
  </si>
  <si>
    <t>276822136</t>
  </si>
  <si>
    <t>22</t>
  </si>
  <si>
    <t>07</t>
  </si>
  <si>
    <t>Topná zkouška</t>
  </si>
  <si>
    <t>-156856181</t>
  </si>
  <si>
    <t>23</t>
  </si>
  <si>
    <t>08</t>
  </si>
  <si>
    <t>Příplatek za ztíženou montáž v technickém podlaží</t>
  </si>
  <si>
    <t>-906233045</t>
  </si>
  <si>
    <t>24</t>
  </si>
  <si>
    <t>09</t>
  </si>
  <si>
    <t>Nepředvídatelné práce při montáži ÚT v technickém podlaží</t>
  </si>
  <si>
    <t>552643042</t>
  </si>
  <si>
    <t>25</t>
  </si>
  <si>
    <t>010</t>
  </si>
  <si>
    <t>Spolupráce s profesí stavební</t>
  </si>
  <si>
    <t>1117104507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</si>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</sst>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4" borderId="25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23" fillId="0" borderId="0" xfId="0" applyNumberFormat="1" applyFont="1" applyBorder="1" applyAlignment="1" applyProtection="1">
      <alignment horizontal="right" vertical="center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left" vertical="center" wrapText="1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4" t="s">
        <v>7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R2" s="209" t="s">
        <v>8</v>
      </c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76" t="s">
        <v>12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22"/>
      <c r="AS4" s="23" t="s">
        <v>13</v>
      </c>
      <c r="BE4" s="24" t="s">
        <v>14</v>
      </c>
      <c r="BS4" s="17" t="s">
        <v>15</v>
      </c>
    </row>
    <row r="5" spans="1:73" ht="14.45" customHeight="1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180" t="s">
        <v>17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25"/>
      <c r="AQ5" s="22"/>
      <c r="BE5" s="178" t="s">
        <v>18</v>
      </c>
      <c r="BS5" s="17" t="s">
        <v>9</v>
      </c>
    </row>
    <row r="6" spans="1:73" ht="36.950000000000003" customHeight="1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182" t="s">
        <v>20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25"/>
      <c r="AQ6" s="22"/>
      <c r="BE6" s="179"/>
      <c r="BS6" s="17" t="s">
        <v>9</v>
      </c>
    </row>
    <row r="7" spans="1:73" ht="14.45" customHeight="1">
      <c r="B7" s="21"/>
      <c r="C7" s="25"/>
      <c r="D7" s="29" t="s">
        <v>21</v>
      </c>
      <c r="E7" s="25"/>
      <c r="F7" s="25"/>
      <c r="G7" s="25"/>
      <c r="H7" s="25"/>
      <c r="I7" s="25"/>
      <c r="J7" s="25"/>
      <c r="K7" s="27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22</v>
      </c>
      <c r="AO7" s="25"/>
      <c r="AP7" s="25"/>
      <c r="AQ7" s="22"/>
      <c r="BE7" s="179"/>
      <c r="BS7" s="17" t="s">
        <v>9</v>
      </c>
    </row>
    <row r="8" spans="1:73" ht="14.45" customHeight="1">
      <c r="B8" s="21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2"/>
      <c r="BE8" s="179"/>
      <c r="BS8" s="17" t="s">
        <v>9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179"/>
      <c r="BS9" s="17" t="s">
        <v>9</v>
      </c>
    </row>
    <row r="10" spans="1:73" ht="14.45" customHeight="1">
      <c r="B10" s="21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22</v>
      </c>
      <c r="AO10" s="25"/>
      <c r="AP10" s="25"/>
      <c r="AQ10" s="22"/>
      <c r="BE10" s="179"/>
      <c r="BS10" s="17" t="s">
        <v>9</v>
      </c>
    </row>
    <row r="11" spans="1:73" ht="18.399999999999999" customHeight="1">
      <c r="B11" s="21"/>
      <c r="C11" s="25"/>
      <c r="D11" s="25"/>
      <c r="E11" s="27" t="s">
        <v>25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22</v>
      </c>
      <c r="AO11" s="25"/>
      <c r="AP11" s="25"/>
      <c r="AQ11" s="22"/>
      <c r="BE11" s="179"/>
      <c r="BS11" s="17" t="s">
        <v>9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179"/>
      <c r="BS12" s="17" t="s">
        <v>9</v>
      </c>
    </row>
    <row r="13" spans="1:73" ht="14.45" customHeight="1">
      <c r="B13" s="21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32</v>
      </c>
      <c r="AO13" s="25"/>
      <c r="AP13" s="25"/>
      <c r="AQ13" s="22"/>
      <c r="BE13" s="179"/>
      <c r="BS13" s="17" t="s">
        <v>9</v>
      </c>
    </row>
    <row r="14" spans="1:73" ht="15">
      <c r="B14" s="21"/>
      <c r="C14" s="25"/>
      <c r="D14" s="25"/>
      <c r="E14" s="183" t="s">
        <v>32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29" t="s">
        <v>30</v>
      </c>
      <c r="AL14" s="25"/>
      <c r="AM14" s="25"/>
      <c r="AN14" s="31" t="s">
        <v>32</v>
      </c>
      <c r="AO14" s="25"/>
      <c r="AP14" s="25"/>
      <c r="AQ14" s="22"/>
      <c r="BE14" s="179"/>
      <c r="BS14" s="17" t="s">
        <v>9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179"/>
      <c r="BS15" s="17" t="s">
        <v>6</v>
      </c>
    </row>
    <row r="16" spans="1:73" ht="14.45" customHeight="1">
      <c r="B16" s="21"/>
      <c r="C16" s="25"/>
      <c r="D16" s="29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22</v>
      </c>
      <c r="AO16" s="25"/>
      <c r="AP16" s="25"/>
      <c r="AQ16" s="22"/>
      <c r="BE16" s="179"/>
      <c r="BS16" s="17" t="s">
        <v>6</v>
      </c>
    </row>
    <row r="17" spans="2:71" ht="18.399999999999999" customHeight="1">
      <c r="B17" s="21"/>
      <c r="C17" s="25"/>
      <c r="D17" s="25"/>
      <c r="E17" s="27" t="s">
        <v>25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22</v>
      </c>
      <c r="AO17" s="25"/>
      <c r="AP17" s="25"/>
      <c r="AQ17" s="22"/>
      <c r="BE17" s="179"/>
      <c r="BS17" s="17" t="s">
        <v>34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179"/>
      <c r="BS18" s="17" t="s">
        <v>9</v>
      </c>
    </row>
    <row r="19" spans="2:71" ht="14.45" customHeight="1">
      <c r="B19" s="21"/>
      <c r="C19" s="25"/>
      <c r="D19" s="29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22</v>
      </c>
      <c r="AO19" s="25"/>
      <c r="AP19" s="25"/>
      <c r="AQ19" s="22"/>
      <c r="BE19" s="179"/>
      <c r="BS19" s="17" t="s">
        <v>9</v>
      </c>
    </row>
    <row r="20" spans="2:71" ht="18.399999999999999" customHeight="1">
      <c r="B20" s="21"/>
      <c r="C20" s="25"/>
      <c r="D20" s="25"/>
      <c r="E20" s="27" t="s">
        <v>25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22</v>
      </c>
      <c r="AO20" s="25"/>
      <c r="AP20" s="25"/>
      <c r="AQ20" s="22"/>
      <c r="BE20" s="179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179"/>
    </row>
    <row r="22" spans="2:71" ht="15">
      <c r="B22" s="21"/>
      <c r="C22" s="25"/>
      <c r="D22" s="29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179"/>
    </row>
    <row r="23" spans="2:71" ht="22.5" customHeight="1">
      <c r="B23" s="21"/>
      <c r="C23" s="25"/>
      <c r="D23" s="25"/>
      <c r="E23" s="185" t="s">
        <v>22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O23" s="25"/>
      <c r="AP23" s="25"/>
      <c r="AQ23" s="22"/>
      <c r="BE23" s="179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179"/>
    </row>
    <row r="25" spans="2:71" ht="6.95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E25" s="179"/>
    </row>
    <row r="26" spans="2:71" ht="14.45" customHeight="1">
      <c r="B26" s="21"/>
      <c r="C26" s="25"/>
      <c r="D26" s="33" t="s">
        <v>37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6">
        <f>ROUND(AG87,2)</f>
        <v>0</v>
      </c>
      <c r="AL26" s="181"/>
      <c r="AM26" s="181"/>
      <c r="AN26" s="181"/>
      <c r="AO26" s="181"/>
      <c r="AP26" s="25"/>
      <c r="AQ26" s="22"/>
      <c r="BE26" s="179"/>
    </row>
    <row r="27" spans="2:71" ht="14.45" customHeight="1">
      <c r="B27" s="21"/>
      <c r="C27" s="25"/>
      <c r="D27" s="33" t="s">
        <v>38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6">
        <f>ROUND(AG90,2)</f>
        <v>0</v>
      </c>
      <c r="AL27" s="186"/>
      <c r="AM27" s="186"/>
      <c r="AN27" s="186"/>
      <c r="AO27" s="186"/>
      <c r="AP27" s="25"/>
      <c r="AQ27" s="22"/>
      <c r="BE27" s="179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79"/>
    </row>
    <row r="29" spans="2:71" s="1" customFormat="1" ht="25.9" customHeight="1">
      <c r="B29" s="34"/>
      <c r="C29" s="35"/>
      <c r="D29" s="37" t="s">
        <v>39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7">
        <f>ROUND(AK26+AK27,2)</f>
        <v>0</v>
      </c>
      <c r="AL29" s="188"/>
      <c r="AM29" s="188"/>
      <c r="AN29" s="188"/>
      <c r="AO29" s="188"/>
      <c r="AP29" s="35"/>
      <c r="AQ29" s="36"/>
      <c r="BE29" s="179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79"/>
    </row>
    <row r="31" spans="2:71" s="2" customFormat="1" ht="14.45" customHeight="1">
      <c r="B31" s="39"/>
      <c r="C31" s="40"/>
      <c r="D31" s="41" t="s">
        <v>40</v>
      </c>
      <c r="E31" s="40"/>
      <c r="F31" s="41" t="s">
        <v>41</v>
      </c>
      <c r="G31" s="40"/>
      <c r="H31" s="40"/>
      <c r="I31" s="40"/>
      <c r="J31" s="40"/>
      <c r="K31" s="40"/>
      <c r="L31" s="189">
        <v>0.21</v>
      </c>
      <c r="M31" s="190"/>
      <c r="N31" s="190"/>
      <c r="O31" s="190"/>
      <c r="P31" s="40"/>
      <c r="Q31" s="40"/>
      <c r="R31" s="40"/>
      <c r="S31" s="40"/>
      <c r="T31" s="43" t="s">
        <v>42</v>
      </c>
      <c r="U31" s="40"/>
      <c r="V31" s="40"/>
      <c r="W31" s="191">
        <f>ROUND(AZ87+SUM(CD91:CD95),2)</f>
        <v>0</v>
      </c>
      <c r="X31" s="190"/>
      <c r="Y31" s="190"/>
      <c r="Z31" s="190"/>
      <c r="AA31" s="190"/>
      <c r="AB31" s="190"/>
      <c r="AC31" s="190"/>
      <c r="AD31" s="190"/>
      <c r="AE31" s="190"/>
      <c r="AF31" s="40"/>
      <c r="AG31" s="40"/>
      <c r="AH31" s="40"/>
      <c r="AI31" s="40"/>
      <c r="AJ31" s="40"/>
      <c r="AK31" s="191">
        <f>ROUND(AV87+SUM(BY91:BY95),2)</f>
        <v>0</v>
      </c>
      <c r="AL31" s="190"/>
      <c r="AM31" s="190"/>
      <c r="AN31" s="190"/>
      <c r="AO31" s="190"/>
      <c r="AP31" s="40"/>
      <c r="AQ31" s="44"/>
      <c r="BE31" s="179"/>
    </row>
    <row r="32" spans="2:71" s="2" customFormat="1" ht="14.45" customHeight="1">
      <c r="B32" s="39"/>
      <c r="C32" s="40"/>
      <c r="D32" s="40"/>
      <c r="E32" s="40"/>
      <c r="F32" s="41" t="s">
        <v>43</v>
      </c>
      <c r="G32" s="40"/>
      <c r="H32" s="40"/>
      <c r="I32" s="40"/>
      <c r="J32" s="40"/>
      <c r="K32" s="40"/>
      <c r="L32" s="189">
        <v>0.15</v>
      </c>
      <c r="M32" s="190"/>
      <c r="N32" s="190"/>
      <c r="O32" s="190"/>
      <c r="P32" s="40"/>
      <c r="Q32" s="40"/>
      <c r="R32" s="40"/>
      <c r="S32" s="40"/>
      <c r="T32" s="43" t="s">
        <v>42</v>
      </c>
      <c r="U32" s="40"/>
      <c r="V32" s="40"/>
      <c r="W32" s="191">
        <f>ROUND(BA87+SUM(CE91:CE95),2)</f>
        <v>0</v>
      </c>
      <c r="X32" s="190"/>
      <c r="Y32" s="190"/>
      <c r="Z32" s="190"/>
      <c r="AA32" s="190"/>
      <c r="AB32" s="190"/>
      <c r="AC32" s="190"/>
      <c r="AD32" s="190"/>
      <c r="AE32" s="190"/>
      <c r="AF32" s="40"/>
      <c r="AG32" s="40"/>
      <c r="AH32" s="40"/>
      <c r="AI32" s="40"/>
      <c r="AJ32" s="40"/>
      <c r="AK32" s="191">
        <f>ROUND(AW87+SUM(BZ91:BZ95),2)</f>
        <v>0</v>
      </c>
      <c r="AL32" s="190"/>
      <c r="AM32" s="190"/>
      <c r="AN32" s="190"/>
      <c r="AO32" s="190"/>
      <c r="AP32" s="40"/>
      <c r="AQ32" s="44"/>
      <c r="BE32" s="179"/>
    </row>
    <row r="33" spans="2:57" s="2" customFormat="1" ht="14.45" hidden="1" customHeight="1">
      <c r="B33" s="39"/>
      <c r="C33" s="40"/>
      <c r="D33" s="40"/>
      <c r="E33" s="40"/>
      <c r="F33" s="41" t="s">
        <v>44</v>
      </c>
      <c r="G33" s="40"/>
      <c r="H33" s="40"/>
      <c r="I33" s="40"/>
      <c r="J33" s="40"/>
      <c r="K33" s="40"/>
      <c r="L33" s="189">
        <v>0.21</v>
      </c>
      <c r="M33" s="190"/>
      <c r="N33" s="190"/>
      <c r="O33" s="190"/>
      <c r="P33" s="40"/>
      <c r="Q33" s="40"/>
      <c r="R33" s="40"/>
      <c r="S33" s="40"/>
      <c r="T33" s="43" t="s">
        <v>42</v>
      </c>
      <c r="U33" s="40"/>
      <c r="V33" s="40"/>
      <c r="W33" s="191">
        <f>ROUND(BB87+SUM(CF91:CF95),2)</f>
        <v>0</v>
      </c>
      <c r="X33" s="190"/>
      <c r="Y33" s="190"/>
      <c r="Z33" s="190"/>
      <c r="AA33" s="190"/>
      <c r="AB33" s="190"/>
      <c r="AC33" s="190"/>
      <c r="AD33" s="190"/>
      <c r="AE33" s="190"/>
      <c r="AF33" s="40"/>
      <c r="AG33" s="40"/>
      <c r="AH33" s="40"/>
      <c r="AI33" s="40"/>
      <c r="AJ33" s="40"/>
      <c r="AK33" s="191">
        <v>0</v>
      </c>
      <c r="AL33" s="190"/>
      <c r="AM33" s="190"/>
      <c r="AN33" s="190"/>
      <c r="AO33" s="190"/>
      <c r="AP33" s="40"/>
      <c r="AQ33" s="44"/>
      <c r="BE33" s="179"/>
    </row>
    <row r="34" spans="2:57" s="2" customFormat="1" ht="14.45" hidden="1" customHeight="1">
      <c r="B34" s="39"/>
      <c r="C34" s="40"/>
      <c r="D34" s="40"/>
      <c r="E34" s="40"/>
      <c r="F34" s="41" t="s">
        <v>45</v>
      </c>
      <c r="G34" s="40"/>
      <c r="H34" s="40"/>
      <c r="I34" s="40"/>
      <c r="J34" s="40"/>
      <c r="K34" s="40"/>
      <c r="L34" s="189">
        <v>0.15</v>
      </c>
      <c r="M34" s="190"/>
      <c r="N34" s="190"/>
      <c r="O34" s="190"/>
      <c r="P34" s="40"/>
      <c r="Q34" s="40"/>
      <c r="R34" s="40"/>
      <c r="S34" s="40"/>
      <c r="T34" s="43" t="s">
        <v>42</v>
      </c>
      <c r="U34" s="40"/>
      <c r="V34" s="40"/>
      <c r="W34" s="191">
        <f>ROUND(BC87+SUM(CG91:CG95),2)</f>
        <v>0</v>
      </c>
      <c r="X34" s="190"/>
      <c r="Y34" s="190"/>
      <c r="Z34" s="190"/>
      <c r="AA34" s="190"/>
      <c r="AB34" s="190"/>
      <c r="AC34" s="190"/>
      <c r="AD34" s="190"/>
      <c r="AE34" s="190"/>
      <c r="AF34" s="40"/>
      <c r="AG34" s="40"/>
      <c r="AH34" s="40"/>
      <c r="AI34" s="40"/>
      <c r="AJ34" s="40"/>
      <c r="AK34" s="191">
        <v>0</v>
      </c>
      <c r="AL34" s="190"/>
      <c r="AM34" s="190"/>
      <c r="AN34" s="190"/>
      <c r="AO34" s="190"/>
      <c r="AP34" s="40"/>
      <c r="AQ34" s="44"/>
      <c r="BE34" s="179"/>
    </row>
    <row r="35" spans="2:57" s="2" customFormat="1" ht="14.45" hidden="1" customHeight="1">
      <c r="B35" s="39"/>
      <c r="C35" s="40"/>
      <c r="D35" s="40"/>
      <c r="E35" s="40"/>
      <c r="F35" s="41" t="s">
        <v>46</v>
      </c>
      <c r="G35" s="40"/>
      <c r="H35" s="40"/>
      <c r="I35" s="40"/>
      <c r="J35" s="40"/>
      <c r="K35" s="40"/>
      <c r="L35" s="189">
        <v>0</v>
      </c>
      <c r="M35" s="190"/>
      <c r="N35" s="190"/>
      <c r="O35" s="190"/>
      <c r="P35" s="40"/>
      <c r="Q35" s="40"/>
      <c r="R35" s="40"/>
      <c r="S35" s="40"/>
      <c r="T35" s="43" t="s">
        <v>42</v>
      </c>
      <c r="U35" s="40"/>
      <c r="V35" s="40"/>
      <c r="W35" s="191">
        <f>ROUND(BD87+SUM(CH91:CH95),2)</f>
        <v>0</v>
      </c>
      <c r="X35" s="190"/>
      <c r="Y35" s="190"/>
      <c r="Z35" s="190"/>
      <c r="AA35" s="190"/>
      <c r="AB35" s="190"/>
      <c r="AC35" s="190"/>
      <c r="AD35" s="190"/>
      <c r="AE35" s="190"/>
      <c r="AF35" s="40"/>
      <c r="AG35" s="40"/>
      <c r="AH35" s="40"/>
      <c r="AI35" s="40"/>
      <c r="AJ35" s="40"/>
      <c r="AK35" s="191">
        <v>0</v>
      </c>
      <c r="AL35" s="190"/>
      <c r="AM35" s="190"/>
      <c r="AN35" s="190"/>
      <c r="AO35" s="190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47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48</v>
      </c>
      <c r="U37" s="47"/>
      <c r="V37" s="47"/>
      <c r="W37" s="47"/>
      <c r="X37" s="220" t="s">
        <v>49</v>
      </c>
      <c r="Y37" s="194"/>
      <c r="Z37" s="194"/>
      <c r="AA37" s="194"/>
      <c r="AB37" s="194"/>
      <c r="AC37" s="47"/>
      <c r="AD37" s="47"/>
      <c r="AE37" s="47"/>
      <c r="AF37" s="47"/>
      <c r="AG37" s="47"/>
      <c r="AH37" s="47"/>
      <c r="AI37" s="47"/>
      <c r="AJ37" s="47"/>
      <c r="AK37" s="193">
        <f>SUM(AK29:AK35)</f>
        <v>0</v>
      </c>
      <c r="AL37" s="194"/>
      <c r="AM37" s="194"/>
      <c r="AN37" s="194"/>
      <c r="AO37" s="195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 ht="15">
      <c r="B49" s="34"/>
      <c r="C49" s="35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51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 ht="15">
      <c r="B58" s="34"/>
      <c r="C58" s="35"/>
      <c r="D58" s="54" t="s">
        <v>52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53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52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53</v>
      </c>
      <c r="AN58" s="55"/>
      <c r="AO58" s="57"/>
      <c r="AP58" s="35"/>
      <c r="AQ58" s="36"/>
    </row>
    <row r="59" spans="2:43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 ht="15">
      <c r="B60" s="34"/>
      <c r="C60" s="35"/>
      <c r="D60" s="49" t="s">
        <v>54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55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 ht="15">
      <c r="B69" s="34"/>
      <c r="C69" s="35"/>
      <c r="D69" s="54" t="s">
        <v>52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53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52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53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76" t="s">
        <v>56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17/12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211" t="str">
        <f>K6</f>
        <v>II.etapa rozvoje sportovního gymnázia</v>
      </c>
      <c r="M78" s="212"/>
      <c r="N78" s="212"/>
      <c r="O78" s="212"/>
      <c r="P78" s="212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2"/>
      <c r="AB78" s="212"/>
      <c r="AC78" s="212"/>
      <c r="AD78" s="212"/>
      <c r="AE78" s="212"/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17.3.2017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33</v>
      </c>
      <c r="AJ82" s="35"/>
      <c r="AK82" s="35"/>
      <c r="AL82" s="35"/>
      <c r="AM82" s="213" t="str">
        <f>IF(E17="","",E17)</f>
        <v xml:space="preserve"> </v>
      </c>
      <c r="AN82" s="213"/>
      <c r="AO82" s="213"/>
      <c r="AP82" s="213"/>
      <c r="AQ82" s="36"/>
      <c r="AS82" s="214" t="s">
        <v>57</v>
      </c>
      <c r="AT82" s="215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 ht="15">
      <c r="B83" s="34"/>
      <c r="C83" s="29" t="s">
        <v>31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35</v>
      </c>
      <c r="AJ83" s="35"/>
      <c r="AK83" s="35"/>
      <c r="AL83" s="35"/>
      <c r="AM83" s="213" t="str">
        <f>IF(E20="","",E20)</f>
        <v xml:space="preserve"> </v>
      </c>
      <c r="AN83" s="213"/>
      <c r="AO83" s="213"/>
      <c r="AP83" s="213"/>
      <c r="AQ83" s="36"/>
      <c r="AS83" s="216"/>
      <c r="AT83" s="217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18"/>
      <c r="AT84" s="219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196" t="s">
        <v>58</v>
      </c>
      <c r="D85" s="197"/>
      <c r="E85" s="197"/>
      <c r="F85" s="197"/>
      <c r="G85" s="197"/>
      <c r="H85" s="78"/>
      <c r="I85" s="198" t="s">
        <v>59</v>
      </c>
      <c r="J85" s="197"/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8" t="s">
        <v>60</v>
      </c>
      <c r="AH85" s="197"/>
      <c r="AI85" s="197"/>
      <c r="AJ85" s="197"/>
      <c r="AK85" s="197"/>
      <c r="AL85" s="197"/>
      <c r="AM85" s="197"/>
      <c r="AN85" s="198" t="s">
        <v>61</v>
      </c>
      <c r="AO85" s="197"/>
      <c r="AP85" s="199"/>
      <c r="AQ85" s="36"/>
      <c r="AS85" s="79" t="s">
        <v>62</v>
      </c>
      <c r="AT85" s="80" t="s">
        <v>63</v>
      </c>
      <c r="AU85" s="80" t="s">
        <v>64</v>
      </c>
      <c r="AV85" s="80" t="s">
        <v>65</v>
      </c>
      <c r="AW85" s="80" t="s">
        <v>66</v>
      </c>
      <c r="AX85" s="80" t="s">
        <v>67</v>
      </c>
      <c r="AY85" s="80" t="s">
        <v>68</v>
      </c>
      <c r="AZ85" s="80" t="s">
        <v>69</v>
      </c>
      <c r="BA85" s="80" t="s">
        <v>70</v>
      </c>
      <c r="BB85" s="80" t="s">
        <v>71</v>
      </c>
      <c r="BC85" s="80" t="s">
        <v>72</v>
      </c>
      <c r="BD85" s="81" t="s">
        <v>73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74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03">
        <f>ROUND(AG88,2)</f>
        <v>0</v>
      </c>
      <c r="AH87" s="203"/>
      <c r="AI87" s="203"/>
      <c r="AJ87" s="203"/>
      <c r="AK87" s="203"/>
      <c r="AL87" s="203"/>
      <c r="AM87" s="203"/>
      <c r="AN87" s="192">
        <f>SUM(AG87,AT87)</f>
        <v>0</v>
      </c>
      <c r="AO87" s="192"/>
      <c r="AP87" s="192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75</v>
      </c>
      <c r="BT87" s="89" t="s">
        <v>76</v>
      </c>
      <c r="BU87" s="90" t="s">
        <v>77</v>
      </c>
      <c r="BV87" s="89" t="s">
        <v>78</v>
      </c>
      <c r="BW87" s="89" t="s">
        <v>79</v>
      </c>
      <c r="BX87" s="89" t="s">
        <v>80</v>
      </c>
    </row>
    <row r="88" spans="1:89" s="5" customFormat="1" ht="22.5" customHeight="1">
      <c r="A88" s="91" t="s">
        <v>81</v>
      </c>
      <c r="B88" s="92"/>
      <c r="C88" s="93"/>
      <c r="D88" s="202" t="s">
        <v>82</v>
      </c>
      <c r="E88" s="202"/>
      <c r="F88" s="202"/>
      <c r="G88" s="202"/>
      <c r="H88" s="202"/>
      <c r="I88" s="94"/>
      <c r="J88" s="202" t="s">
        <v>83</v>
      </c>
      <c r="K88" s="202"/>
      <c r="L88" s="202"/>
      <c r="M88" s="202"/>
      <c r="N88" s="202"/>
      <c r="O88" s="202"/>
      <c r="P88" s="202"/>
      <c r="Q88" s="202"/>
      <c r="R88" s="202"/>
      <c r="S88" s="202"/>
      <c r="T88" s="202"/>
      <c r="U88" s="202"/>
      <c r="V88" s="202"/>
      <c r="W88" s="202"/>
      <c r="X88" s="202"/>
      <c r="Y88" s="202"/>
      <c r="Z88" s="202"/>
      <c r="AA88" s="202"/>
      <c r="AB88" s="202"/>
      <c r="AC88" s="202"/>
      <c r="AD88" s="202"/>
      <c r="AE88" s="202"/>
      <c r="AF88" s="202"/>
      <c r="AG88" s="200">
        <f>'17-12a - Pavilon č.7'!M30</f>
        <v>0</v>
      </c>
      <c r="AH88" s="201"/>
      <c r="AI88" s="201"/>
      <c r="AJ88" s="201"/>
      <c r="AK88" s="201"/>
      <c r="AL88" s="201"/>
      <c r="AM88" s="201"/>
      <c r="AN88" s="200">
        <f>SUM(AG88,AT88)</f>
        <v>0</v>
      </c>
      <c r="AO88" s="201"/>
      <c r="AP88" s="201"/>
      <c r="AQ88" s="95"/>
      <c r="AS88" s="96">
        <f>'17-12a - Pavilon č.7'!M28</f>
        <v>0</v>
      </c>
      <c r="AT88" s="97">
        <f>ROUND(SUM(AV88:AW88),2)</f>
        <v>0</v>
      </c>
      <c r="AU88" s="98">
        <f>'17-12a - Pavilon č.7'!W122</f>
        <v>0</v>
      </c>
      <c r="AV88" s="97">
        <f>'17-12a - Pavilon č.7'!M32</f>
        <v>0</v>
      </c>
      <c r="AW88" s="97">
        <f>'17-12a - Pavilon č.7'!M33</f>
        <v>0</v>
      </c>
      <c r="AX88" s="97">
        <f>'17-12a - Pavilon č.7'!M34</f>
        <v>0</v>
      </c>
      <c r="AY88" s="97">
        <f>'17-12a - Pavilon č.7'!M35</f>
        <v>0</v>
      </c>
      <c r="AZ88" s="97">
        <f>'17-12a - Pavilon č.7'!H32</f>
        <v>0</v>
      </c>
      <c r="BA88" s="97">
        <f>'17-12a - Pavilon č.7'!H33</f>
        <v>0</v>
      </c>
      <c r="BB88" s="97">
        <f>'17-12a - Pavilon č.7'!H34</f>
        <v>0</v>
      </c>
      <c r="BC88" s="97">
        <f>'17-12a - Pavilon č.7'!H35</f>
        <v>0</v>
      </c>
      <c r="BD88" s="99">
        <f>'17-12a - Pavilon č.7'!H36</f>
        <v>0</v>
      </c>
      <c r="BT88" s="100" t="s">
        <v>84</v>
      </c>
      <c r="BV88" s="100" t="s">
        <v>78</v>
      </c>
      <c r="BW88" s="100" t="s">
        <v>85</v>
      </c>
      <c r="BX88" s="100" t="s">
        <v>79</v>
      </c>
    </row>
    <row r="89" spans="1:89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>
      <c r="B90" s="34"/>
      <c r="C90" s="83" t="s">
        <v>86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192">
        <f>ROUND(SUM(AG91:AG94),2)</f>
        <v>0</v>
      </c>
      <c r="AH90" s="192"/>
      <c r="AI90" s="192"/>
      <c r="AJ90" s="192"/>
      <c r="AK90" s="192"/>
      <c r="AL90" s="192"/>
      <c r="AM90" s="192"/>
      <c r="AN90" s="192">
        <f>ROUND(SUM(AN91:AN94),2)</f>
        <v>0</v>
      </c>
      <c r="AO90" s="192"/>
      <c r="AP90" s="192"/>
      <c r="AQ90" s="36"/>
      <c r="AS90" s="79" t="s">
        <v>87</v>
      </c>
      <c r="AT90" s="80" t="s">
        <v>88</v>
      </c>
      <c r="AU90" s="80" t="s">
        <v>40</v>
      </c>
      <c r="AV90" s="81" t="s">
        <v>63</v>
      </c>
    </row>
    <row r="91" spans="1:89" s="1" customFormat="1" ht="19.899999999999999" customHeight="1">
      <c r="B91" s="34"/>
      <c r="C91" s="35"/>
      <c r="D91" s="101" t="s">
        <v>89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07">
        <f>ROUND(AG87*AS91,2)</f>
        <v>0</v>
      </c>
      <c r="AH91" s="204"/>
      <c r="AI91" s="204"/>
      <c r="AJ91" s="204"/>
      <c r="AK91" s="204"/>
      <c r="AL91" s="204"/>
      <c r="AM91" s="204"/>
      <c r="AN91" s="204">
        <f>ROUND(AG91+AV91,2)</f>
        <v>0</v>
      </c>
      <c r="AO91" s="204"/>
      <c r="AP91" s="204"/>
      <c r="AQ91" s="36"/>
      <c r="AS91" s="102">
        <v>0</v>
      </c>
      <c r="AT91" s="103" t="s">
        <v>90</v>
      </c>
      <c r="AU91" s="103" t="s">
        <v>41</v>
      </c>
      <c r="AV91" s="104">
        <f>ROUND(IF(AU91="základní",AG91*L31,IF(AU91="snížená",AG91*L32,0)),2)</f>
        <v>0</v>
      </c>
      <c r="BV91" s="17" t="s">
        <v>91</v>
      </c>
      <c r="BY91" s="105">
        <f>IF(AU91="základní",AV91,0)</f>
        <v>0</v>
      </c>
      <c r="BZ91" s="105">
        <f>IF(AU91="snížená",AV91,0)</f>
        <v>0</v>
      </c>
      <c r="CA91" s="105">
        <v>0</v>
      </c>
      <c r="CB91" s="105">
        <v>0</v>
      </c>
      <c r="CC91" s="105">
        <v>0</v>
      </c>
      <c r="CD91" s="105">
        <f>IF(AU91="základní",AG91,0)</f>
        <v>0</v>
      </c>
      <c r="CE91" s="105">
        <f>IF(AU91="snížená",AG91,0)</f>
        <v>0</v>
      </c>
      <c r="CF91" s="105">
        <f>IF(AU91="zákl. přenesená",AG91,0)</f>
        <v>0</v>
      </c>
      <c r="CG91" s="105">
        <f>IF(AU91="sníž. přenesená",AG91,0)</f>
        <v>0</v>
      </c>
      <c r="CH91" s="105">
        <f>IF(AU91="nulová",AG91,0)</f>
        <v>0</v>
      </c>
      <c r="CI91" s="17">
        <f>IF(AU91="základní",1,IF(AU91="snížená",2,IF(AU91="zákl. přenesená",4,IF(AU91="sníž. přenesená",5,3))))</f>
        <v>1</v>
      </c>
      <c r="CJ91" s="17">
        <f>IF(AT91="stavební čast",1,IF(8891="investiční čast",2,3))</f>
        <v>1</v>
      </c>
      <c r="CK91" s="17" t="str">
        <f>IF(D91="Vyplň vlastní","","x")</f>
        <v>x</v>
      </c>
    </row>
    <row r="92" spans="1:89" s="1" customFormat="1" ht="19.899999999999999" customHeight="1">
      <c r="B92" s="34"/>
      <c r="C92" s="35"/>
      <c r="D92" s="205" t="s">
        <v>92</v>
      </c>
      <c r="E92" s="206"/>
      <c r="F92" s="206"/>
      <c r="G92" s="206"/>
      <c r="H92" s="206"/>
      <c r="I92" s="206"/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35"/>
      <c r="AD92" s="35"/>
      <c r="AE92" s="35"/>
      <c r="AF92" s="35"/>
      <c r="AG92" s="207">
        <f>AG87*AS92</f>
        <v>0</v>
      </c>
      <c r="AH92" s="204"/>
      <c r="AI92" s="204"/>
      <c r="AJ92" s="204"/>
      <c r="AK92" s="204"/>
      <c r="AL92" s="204"/>
      <c r="AM92" s="204"/>
      <c r="AN92" s="204">
        <f>AG92+AV92</f>
        <v>0</v>
      </c>
      <c r="AO92" s="204"/>
      <c r="AP92" s="204"/>
      <c r="AQ92" s="36"/>
      <c r="AS92" s="106">
        <v>0</v>
      </c>
      <c r="AT92" s="107" t="s">
        <v>90</v>
      </c>
      <c r="AU92" s="107" t="s">
        <v>41</v>
      </c>
      <c r="AV92" s="108">
        <f>ROUND(IF(AU92="nulová",0,IF(OR(AU92="základní",AU92="zákl. přenesená"),AG92*L31,AG92*L32)),2)</f>
        <v>0</v>
      </c>
      <c r="BV92" s="17" t="s">
        <v>93</v>
      </c>
      <c r="BY92" s="105">
        <f>IF(AU92="základní",AV92,0)</f>
        <v>0</v>
      </c>
      <c r="BZ92" s="105">
        <f>IF(AU92="snížená",AV92,0)</f>
        <v>0</v>
      </c>
      <c r="CA92" s="105">
        <f>IF(AU92="zákl. přenesená",AV92,0)</f>
        <v>0</v>
      </c>
      <c r="CB92" s="105">
        <f>IF(AU92="sníž. přenesená",AV92,0)</f>
        <v>0</v>
      </c>
      <c r="CC92" s="105">
        <f>IF(AU92="nulová",AV92,0)</f>
        <v>0</v>
      </c>
      <c r="CD92" s="105">
        <f>IF(AU92="základní",AG92,0)</f>
        <v>0</v>
      </c>
      <c r="CE92" s="105">
        <f>IF(AU92="snížená",AG92,0)</f>
        <v>0</v>
      </c>
      <c r="CF92" s="105">
        <f>IF(AU92="zákl. přenesená",AG92,0)</f>
        <v>0</v>
      </c>
      <c r="CG92" s="105">
        <f>IF(AU92="sníž. přenesená",AG92,0)</f>
        <v>0</v>
      </c>
      <c r="CH92" s="105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/>
      </c>
    </row>
    <row r="93" spans="1:89" s="1" customFormat="1" ht="19.899999999999999" customHeight="1">
      <c r="B93" s="34"/>
      <c r="C93" s="35"/>
      <c r="D93" s="205" t="s">
        <v>92</v>
      </c>
      <c r="E93" s="206"/>
      <c r="F93" s="206"/>
      <c r="G93" s="206"/>
      <c r="H93" s="206"/>
      <c r="I93" s="206"/>
      <c r="J93" s="206"/>
      <c r="K93" s="206"/>
      <c r="L93" s="206"/>
      <c r="M93" s="206"/>
      <c r="N93" s="206"/>
      <c r="O93" s="206"/>
      <c r="P93" s="206"/>
      <c r="Q93" s="206"/>
      <c r="R93" s="206"/>
      <c r="S93" s="206"/>
      <c r="T93" s="206"/>
      <c r="U93" s="206"/>
      <c r="V93" s="206"/>
      <c r="W93" s="206"/>
      <c r="X93" s="206"/>
      <c r="Y93" s="206"/>
      <c r="Z93" s="206"/>
      <c r="AA93" s="206"/>
      <c r="AB93" s="206"/>
      <c r="AC93" s="35"/>
      <c r="AD93" s="35"/>
      <c r="AE93" s="35"/>
      <c r="AF93" s="35"/>
      <c r="AG93" s="207">
        <f>AG87*AS93</f>
        <v>0</v>
      </c>
      <c r="AH93" s="204"/>
      <c r="AI93" s="204"/>
      <c r="AJ93" s="204"/>
      <c r="AK93" s="204"/>
      <c r="AL93" s="204"/>
      <c r="AM93" s="204"/>
      <c r="AN93" s="204">
        <f>AG93+AV93</f>
        <v>0</v>
      </c>
      <c r="AO93" s="204"/>
      <c r="AP93" s="204"/>
      <c r="AQ93" s="36"/>
      <c r="AS93" s="106">
        <v>0</v>
      </c>
      <c r="AT93" s="107" t="s">
        <v>90</v>
      </c>
      <c r="AU93" s="107" t="s">
        <v>41</v>
      </c>
      <c r="AV93" s="108">
        <f>ROUND(IF(AU93="nulová",0,IF(OR(AU93="základní",AU93="zákl. přenesená"),AG93*L31,AG93*L32)),2)</f>
        <v>0</v>
      </c>
      <c r="BV93" s="17" t="s">
        <v>93</v>
      </c>
      <c r="BY93" s="105">
        <f>IF(AU93="základní",AV93,0)</f>
        <v>0</v>
      </c>
      <c r="BZ93" s="105">
        <f>IF(AU93="snížená",AV93,0)</f>
        <v>0</v>
      </c>
      <c r="CA93" s="105">
        <f>IF(AU93="zákl. přenesená",AV93,0)</f>
        <v>0</v>
      </c>
      <c r="CB93" s="105">
        <f>IF(AU93="sníž. přenesená",AV93,0)</f>
        <v>0</v>
      </c>
      <c r="CC93" s="105">
        <f>IF(AU93="nulová",AV93,0)</f>
        <v>0</v>
      </c>
      <c r="CD93" s="105">
        <f>IF(AU93="základní",AG93,0)</f>
        <v>0</v>
      </c>
      <c r="CE93" s="105">
        <f>IF(AU93="snížená",AG93,0)</f>
        <v>0</v>
      </c>
      <c r="CF93" s="105">
        <f>IF(AU93="zákl. přenesená",AG93,0)</f>
        <v>0</v>
      </c>
      <c r="CG93" s="105">
        <f>IF(AU93="sníž. přenesená",AG93,0)</f>
        <v>0</v>
      </c>
      <c r="CH93" s="105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/>
      </c>
    </row>
    <row r="94" spans="1:89" s="1" customFormat="1" ht="19.899999999999999" customHeight="1">
      <c r="B94" s="34"/>
      <c r="C94" s="35"/>
      <c r="D94" s="205" t="s">
        <v>92</v>
      </c>
      <c r="E94" s="206"/>
      <c r="F94" s="206"/>
      <c r="G94" s="206"/>
      <c r="H94" s="206"/>
      <c r="I94" s="206"/>
      <c r="J94" s="206"/>
      <c r="K94" s="206"/>
      <c r="L94" s="206"/>
      <c r="M94" s="206"/>
      <c r="N94" s="206"/>
      <c r="O94" s="206"/>
      <c r="P94" s="206"/>
      <c r="Q94" s="206"/>
      <c r="R94" s="206"/>
      <c r="S94" s="206"/>
      <c r="T94" s="206"/>
      <c r="U94" s="206"/>
      <c r="V94" s="206"/>
      <c r="W94" s="206"/>
      <c r="X94" s="206"/>
      <c r="Y94" s="206"/>
      <c r="Z94" s="206"/>
      <c r="AA94" s="206"/>
      <c r="AB94" s="206"/>
      <c r="AC94" s="35"/>
      <c r="AD94" s="35"/>
      <c r="AE94" s="35"/>
      <c r="AF94" s="35"/>
      <c r="AG94" s="207">
        <f>AG87*AS94</f>
        <v>0</v>
      </c>
      <c r="AH94" s="204"/>
      <c r="AI94" s="204"/>
      <c r="AJ94" s="204"/>
      <c r="AK94" s="204"/>
      <c r="AL94" s="204"/>
      <c r="AM94" s="204"/>
      <c r="AN94" s="204">
        <f>AG94+AV94</f>
        <v>0</v>
      </c>
      <c r="AO94" s="204"/>
      <c r="AP94" s="204"/>
      <c r="AQ94" s="36"/>
      <c r="AS94" s="109">
        <v>0</v>
      </c>
      <c r="AT94" s="110" t="s">
        <v>90</v>
      </c>
      <c r="AU94" s="110" t="s">
        <v>41</v>
      </c>
      <c r="AV94" s="111">
        <f>ROUND(IF(AU94="nulová",0,IF(OR(AU94="základní",AU94="zákl. přenesená"),AG94*L31,AG94*L32)),2)</f>
        <v>0</v>
      </c>
      <c r="BV94" s="17" t="s">
        <v>93</v>
      </c>
      <c r="BY94" s="105">
        <f>IF(AU94="základní",AV94,0)</f>
        <v>0</v>
      </c>
      <c r="BZ94" s="105">
        <f>IF(AU94="snížená",AV94,0)</f>
        <v>0</v>
      </c>
      <c r="CA94" s="105">
        <f>IF(AU94="zákl. přenesená",AV94,0)</f>
        <v>0</v>
      </c>
      <c r="CB94" s="105">
        <f>IF(AU94="sníž. přenesená",AV94,0)</f>
        <v>0</v>
      </c>
      <c r="CC94" s="105">
        <f>IF(AU94="nulová",AV94,0)</f>
        <v>0</v>
      </c>
      <c r="CD94" s="105">
        <f>IF(AU94="základní",AG94,0)</f>
        <v>0</v>
      </c>
      <c r="CE94" s="105">
        <f>IF(AU94="snížená",AG94,0)</f>
        <v>0</v>
      </c>
      <c r="CF94" s="105">
        <f>IF(AU94="zákl. přenesená",AG94,0)</f>
        <v>0</v>
      </c>
      <c r="CG94" s="105">
        <f>IF(AU94="sníž. přenesená",AG94,0)</f>
        <v>0</v>
      </c>
      <c r="CH94" s="105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2" t="s">
        <v>94</v>
      </c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208">
        <f>ROUND(AG87+AG90,2)</f>
        <v>0</v>
      </c>
      <c r="AH96" s="208"/>
      <c r="AI96" s="208"/>
      <c r="AJ96" s="208"/>
      <c r="AK96" s="208"/>
      <c r="AL96" s="208"/>
      <c r="AM96" s="208"/>
      <c r="AN96" s="208">
        <f>AN87+AN90</f>
        <v>0</v>
      </c>
      <c r="AO96" s="208"/>
      <c r="AP96" s="208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password="CC35" sheet="1" objects="1" scenarios="1" formatCells="0" formatColumns="0" formatRows="0" sort="0" autoFilter="0"/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7-12a - Pavilon č.7'!C2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6"/>
  <sheetViews>
    <sheetView showGridLines="0" workbookViewId="0">
      <pane ySplit="1" topLeftCell="A73" activePane="bottomLeft" state="frozen"/>
      <selection pane="bottomLeft" activeCell="A146" sqref="A146:XFD15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52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95</v>
      </c>
      <c r="G1" s="13"/>
      <c r="H1" s="252" t="s">
        <v>96</v>
      </c>
      <c r="I1" s="252"/>
      <c r="J1" s="252"/>
      <c r="K1" s="252"/>
      <c r="L1" s="13" t="s">
        <v>97</v>
      </c>
      <c r="M1" s="11"/>
      <c r="N1" s="11"/>
      <c r="O1" s="12" t="s">
        <v>98</v>
      </c>
      <c r="P1" s="11"/>
      <c r="Q1" s="11"/>
      <c r="R1" s="11"/>
      <c r="S1" s="13" t="s">
        <v>99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4" t="s">
        <v>7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S2" s="209" t="s">
        <v>8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  <c r="AT2" s="17" t="s">
        <v>85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100</v>
      </c>
    </row>
    <row r="4" spans="1:66" ht="36.950000000000003" customHeight="1">
      <c r="B4" s="21"/>
      <c r="C4" s="176" t="s">
        <v>101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19</v>
      </c>
      <c r="E6" s="25"/>
      <c r="F6" s="221" t="str">
        <f>'Rekapitulace stavby'!K6</f>
        <v>II.etapa rozvoje sportovního gymnázia</v>
      </c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5"/>
      <c r="R6" s="22"/>
    </row>
    <row r="7" spans="1:66" s="1" customFormat="1" ht="32.85" customHeight="1">
      <c r="B7" s="34"/>
      <c r="C7" s="35"/>
      <c r="D7" s="28" t="s">
        <v>102</v>
      </c>
      <c r="E7" s="35"/>
      <c r="F7" s="182" t="s">
        <v>103</v>
      </c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22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22</v>
      </c>
      <c r="P8" s="35"/>
      <c r="Q8" s="35"/>
      <c r="R8" s="36"/>
    </row>
    <row r="9" spans="1:66" s="1" customFormat="1" ht="14.45" customHeight="1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24" t="str">
        <f>'Rekapitulace stavby'!AN8</f>
        <v>17.3.2017</v>
      </c>
      <c r="P9" s="225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80" t="str">
        <f>IF('Rekapitulace stavby'!AN10="","",'Rekapitulace stavby'!AN10)</f>
        <v/>
      </c>
      <c r="P11" s="180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180" t="str">
        <f>IF('Rekapitulace stavby'!AN11="","",'Rekapitulace stavby'!AN11)</f>
        <v/>
      </c>
      <c r="P12" s="180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26" t="s">
        <v>22</v>
      </c>
      <c r="P14" s="180"/>
      <c r="Q14" s="35"/>
      <c r="R14" s="36"/>
    </row>
    <row r="15" spans="1:66" s="1" customFormat="1" ht="18" customHeight="1">
      <c r="B15" s="34"/>
      <c r="C15" s="35"/>
      <c r="D15" s="35"/>
      <c r="E15" s="226" t="s">
        <v>104</v>
      </c>
      <c r="F15" s="227"/>
      <c r="G15" s="227"/>
      <c r="H15" s="227"/>
      <c r="I15" s="227"/>
      <c r="J15" s="227"/>
      <c r="K15" s="227"/>
      <c r="L15" s="227"/>
      <c r="M15" s="29" t="s">
        <v>30</v>
      </c>
      <c r="N15" s="35"/>
      <c r="O15" s="226" t="s">
        <v>22</v>
      </c>
      <c r="P15" s="180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80" t="str">
        <f>IF('Rekapitulace stavby'!AN16="","",'Rekapitulace stavby'!AN16)</f>
        <v/>
      </c>
      <c r="P17" s="180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180" t="str">
        <f>IF('Rekapitulace stavby'!AN17="","",'Rekapitulace stavby'!AN17)</f>
        <v/>
      </c>
      <c r="P18" s="180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80" t="str">
        <f>IF('Rekapitulace stavby'!AN19="","",'Rekapitulace stavby'!AN19)</f>
        <v/>
      </c>
      <c r="P20" s="180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180" t="str">
        <f>IF('Rekapitulace stavby'!AN20="","",'Rekapitulace stavby'!AN20)</f>
        <v/>
      </c>
      <c r="P21" s="180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85" t="s">
        <v>22</v>
      </c>
      <c r="F24" s="185"/>
      <c r="G24" s="185"/>
      <c r="H24" s="185"/>
      <c r="I24" s="185"/>
      <c r="J24" s="185"/>
      <c r="K24" s="185"/>
      <c r="L24" s="18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105</v>
      </c>
      <c r="E27" s="35"/>
      <c r="F27" s="35"/>
      <c r="G27" s="35"/>
      <c r="H27" s="35"/>
      <c r="I27" s="35"/>
      <c r="J27" s="35"/>
      <c r="K27" s="35"/>
      <c r="L27" s="35"/>
      <c r="M27" s="186">
        <f>N88</f>
        <v>0</v>
      </c>
      <c r="N27" s="186"/>
      <c r="O27" s="186"/>
      <c r="P27" s="186"/>
      <c r="Q27" s="35"/>
      <c r="R27" s="36"/>
    </row>
    <row r="28" spans="2:18" s="1" customFormat="1" ht="14.45" customHeight="1">
      <c r="B28" s="34"/>
      <c r="C28" s="35"/>
      <c r="D28" s="33" t="s">
        <v>89</v>
      </c>
      <c r="E28" s="35"/>
      <c r="F28" s="35"/>
      <c r="G28" s="35"/>
      <c r="H28" s="35"/>
      <c r="I28" s="35"/>
      <c r="J28" s="35"/>
      <c r="K28" s="35"/>
      <c r="L28" s="35"/>
      <c r="M28" s="186">
        <f>N97</f>
        <v>0</v>
      </c>
      <c r="N28" s="186"/>
      <c r="O28" s="186"/>
      <c r="P28" s="186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39</v>
      </c>
      <c r="E30" s="35"/>
      <c r="F30" s="35"/>
      <c r="G30" s="35"/>
      <c r="H30" s="35"/>
      <c r="I30" s="35"/>
      <c r="J30" s="35"/>
      <c r="K30" s="35"/>
      <c r="L30" s="35"/>
      <c r="M30" s="228">
        <f>ROUND(M27+M28,2)</f>
        <v>0</v>
      </c>
      <c r="N30" s="223"/>
      <c r="O30" s="223"/>
      <c r="P30" s="223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17" t="s">
        <v>42</v>
      </c>
      <c r="H32" s="229">
        <f>(SUM(BE97:BE104)+SUM(BE122:BE154))</f>
        <v>0</v>
      </c>
      <c r="I32" s="223"/>
      <c r="J32" s="223"/>
      <c r="K32" s="35"/>
      <c r="L32" s="35"/>
      <c r="M32" s="229">
        <f>ROUND((SUM(BE97:BE104)+SUM(BE122:BE154)), 2)*F32</f>
        <v>0</v>
      </c>
      <c r="N32" s="223"/>
      <c r="O32" s="223"/>
      <c r="P32" s="223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17" t="s">
        <v>42</v>
      </c>
      <c r="H33" s="229">
        <f>(SUM(BF97:BF104)+SUM(BF122:BF154))</f>
        <v>0</v>
      </c>
      <c r="I33" s="223"/>
      <c r="J33" s="223"/>
      <c r="K33" s="35"/>
      <c r="L33" s="35"/>
      <c r="M33" s="229">
        <f>ROUND((SUM(BF97:BF104)+SUM(BF122:BF154)), 2)*F33</f>
        <v>0</v>
      </c>
      <c r="N33" s="223"/>
      <c r="O33" s="223"/>
      <c r="P33" s="223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17" t="s">
        <v>42</v>
      </c>
      <c r="H34" s="229">
        <f>(SUM(BG97:BG104)+SUM(BG122:BG154))</f>
        <v>0</v>
      </c>
      <c r="I34" s="223"/>
      <c r="J34" s="223"/>
      <c r="K34" s="35"/>
      <c r="L34" s="35"/>
      <c r="M34" s="229">
        <v>0</v>
      </c>
      <c r="N34" s="223"/>
      <c r="O34" s="223"/>
      <c r="P34" s="223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17" t="s">
        <v>42</v>
      </c>
      <c r="H35" s="229">
        <f>(SUM(BH97:BH104)+SUM(BH122:BH154))</f>
        <v>0</v>
      </c>
      <c r="I35" s="223"/>
      <c r="J35" s="223"/>
      <c r="K35" s="35"/>
      <c r="L35" s="35"/>
      <c r="M35" s="229">
        <v>0</v>
      </c>
      <c r="N35" s="223"/>
      <c r="O35" s="223"/>
      <c r="P35" s="223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17" t="s">
        <v>42</v>
      </c>
      <c r="H36" s="229">
        <f>(SUM(BI97:BI104)+SUM(BI122:BI154))</f>
        <v>0</v>
      </c>
      <c r="I36" s="223"/>
      <c r="J36" s="223"/>
      <c r="K36" s="35"/>
      <c r="L36" s="35"/>
      <c r="M36" s="229">
        <v>0</v>
      </c>
      <c r="N36" s="223"/>
      <c r="O36" s="223"/>
      <c r="P36" s="223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47</v>
      </c>
      <c r="E38" s="78"/>
      <c r="F38" s="78"/>
      <c r="G38" s="119" t="s">
        <v>48</v>
      </c>
      <c r="H38" s="120" t="s">
        <v>49</v>
      </c>
      <c r="I38" s="78"/>
      <c r="J38" s="78"/>
      <c r="K38" s="78"/>
      <c r="L38" s="230">
        <f>SUM(M30:M36)</f>
        <v>0</v>
      </c>
      <c r="M38" s="230"/>
      <c r="N38" s="230"/>
      <c r="O38" s="230"/>
      <c r="P38" s="231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5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 ht="15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5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21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21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21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21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21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21" s="1" customFormat="1" ht="15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1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3"/>
    </row>
    <row r="76" spans="2:21" s="1" customFormat="1" ht="36.950000000000003" customHeight="1">
      <c r="B76" s="34"/>
      <c r="C76" s="176" t="s">
        <v>106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36"/>
      <c r="T76" s="124"/>
      <c r="U76" s="124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4"/>
      <c r="U77" s="124"/>
    </row>
    <row r="78" spans="2:21" s="1" customFormat="1" ht="30" customHeight="1">
      <c r="B78" s="34"/>
      <c r="C78" s="29" t="s">
        <v>19</v>
      </c>
      <c r="D78" s="35"/>
      <c r="E78" s="35"/>
      <c r="F78" s="221" t="str">
        <f>F6</f>
        <v>II.etapa rozvoje sportovního gymnázia</v>
      </c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35"/>
      <c r="R78" s="36"/>
      <c r="T78" s="124"/>
      <c r="U78" s="124"/>
    </row>
    <row r="79" spans="2:21" s="1" customFormat="1" ht="36.950000000000003" customHeight="1">
      <c r="B79" s="34"/>
      <c r="C79" s="68" t="s">
        <v>102</v>
      </c>
      <c r="D79" s="35"/>
      <c r="E79" s="35"/>
      <c r="F79" s="211" t="str">
        <f>F7</f>
        <v>17/12a - Pavilon č.7</v>
      </c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35"/>
      <c r="R79" s="36"/>
      <c r="T79" s="124"/>
      <c r="U79" s="124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4"/>
      <c r="U80" s="124"/>
    </row>
    <row r="81" spans="2:47" s="1" customFormat="1" ht="18" customHeight="1">
      <c r="B81" s="34"/>
      <c r="C81" s="29" t="s">
        <v>24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26</v>
      </c>
      <c r="L81" s="35"/>
      <c r="M81" s="225" t="str">
        <f>IF(O9="","",O9)</f>
        <v>17.3.2017</v>
      </c>
      <c r="N81" s="225"/>
      <c r="O81" s="225"/>
      <c r="P81" s="225"/>
      <c r="Q81" s="35"/>
      <c r="R81" s="36"/>
      <c r="T81" s="124"/>
      <c r="U81" s="124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4"/>
      <c r="U82" s="124"/>
    </row>
    <row r="83" spans="2:47" s="1" customFormat="1" ht="15">
      <c r="B83" s="34"/>
      <c r="C83" s="29" t="s">
        <v>28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33</v>
      </c>
      <c r="L83" s="35"/>
      <c r="M83" s="180" t="str">
        <f>E18</f>
        <v xml:space="preserve"> </v>
      </c>
      <c r="N83" s="180"/>
      <c r="O83" s="180"/>
      <c r="P83" s="180"/>
      <c r="Q83" s="180"/>
      <c r="R83" s="36"/>
      <c r="T83" s="124"/>
      <c r="U83" s="124"/>
    </row>
    <row r="84" spans="2:47" s="1" customFormat="1" ht="14.45" customHeight="1">
      <c r="B84" s="34"/>
      <c r="C84" s="29" t="s">
        <v>31</v>
      </c>
      <c r="D84" s="35"/>
      <c r="E84" s="35"/>
      <c r="F84" s="27" t="str">
        <f>IF(E15="","",E15)</f>
        <v>P.Tauber</v>
      </c>
      <c r="G84" s="35"/>
      <c r="H84" s="35"/>
      <c r="I84" s="35"/>
      <c r="J84" s="35"/>
      <c r="K84" s="29" t="s">
        <v>35</v>
      </c>
      <c r="L84" s="35"/>
      <c r="M84" s="180" t="str">
        <f>E21</f>
        <v xml:space="preserve"> </v>
      </c>
      <c r="N84" s="180"/>
      <c r="O84" s="180"/>
      <c r="P84" s="180"/>
      <c r="Q84" s="180"/>
      <c r="R84" s="36"/>
      <c r="T84" s="124"/>
      <c r="U84" s="124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4"/>
      <c r="U85" s="124"/>
    </row>
    <row r="86" spans="2:47" s="1" customFormat="1" ht="29.25" customHeight="1">
      <c r="B86" s="34"/>
      <c r="C86" s="232" t="s">
        <v>107</v>
      </c>
      <c r="D86" s="233"/>
      <c r="E86" s="233"/>
      <c r="F86" s="233"/>
      <c r="G86" s="233"/>
      <c r="H86" s="113"/>
      <c r="I86" s="113"/>
      <c r="J86" s="113"/>
      <c r="K86" s="113"/>
      <c r="L86" s="113"/>
      <c r="M86" s="113"/>
      <c r="N86" s="232" t="s">
        <v>108</v>
      </c>
      <c r="O86" s="233"/>
      <c r="P86" s="233"/>
      <c r="Q86" s="233"/>
      <c r="R86" s="36"/>
      <c r="T86" s="124"/>
      <c r="U86" s="124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4"/>
      <c r="U87" s="124"/>
    </row>
    <row r="88" spans="2:47" s="1" customFormat="1" ht="29.25" customHeight="1">
      <c r="B88" s="34"/>
      <c r="C88" s="125" t="s">
        <v>109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92">
        <f>N122</f>
        <v>0</v>
      </c>
      <c r="O88" s="234"/>
      <c r="P88" s="234"/>
      <c r="Q88" s="234"/>
      <c r="R88" s="36"/>
      <c r="T88" s="124"/>
      <c r="U88" s="124"/>
      <c r="AU88" s="17" t="s">
        <v>110</v>
      </c>
    </row>
    <row r="89" spans="2:47" s="6" customFormat="1" ht="24.95" customHeight="1">
      <c r="B89" s="126"/>
      <c r="C89" s="127"/>
      <c r="D89" s="128" t="s">
        <v>111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35">
        <f>N123</f>
        <v>0</v>
      </c>
      <c r="O89" s="236"/>
      <c r="P89" s="236"/>
      <c r="Q89" s="236"/>
      <c r="R89" s="129"/>
      <c r="T89" s="130"/>
      <c r="U89" s="130"/>
    </row>
    <row r="90" spans="2:47" s="7" customFormat="1" ht="19.899999999999999" customHeight="1">
      <c r="B90" s="131"/>
      <c r="C90" s="132"/>
      <c r="D90" s="101" t="s">
        <v>112</v>
      </c>
      <c r="E90" s="132"/>
      <c r="F90" s="132"/>
      <c r="G90" s="132"/>
      <c r="H90" s="132"/>
      <c r="I90" s="132"/>
      <c r="J90" s="132"/>
      <c r="K90" s="132"/>
      <c r="L90" s="132"/>
      <c r="M90" s="132"/>
      <c r="N90" s="204">
        <f>N124</f>
        <v>0</v>
      </c>
      <c r="O90" s="237"/>
      <c r="P90" s="237"/>
      <c r="Q90" s="237"/>
      <c r="R90" s="133"/>
      <c r="T90" s="134"/>
      <c r="U90" s="134"/>
    </row>
    <row r="91" spans="2:47" s="7" customFormat="1" ht="19.899999999999999" customHeight="1">
      <c r="B91" s="131"/>
      <c r="C91" s="132"/>
      <c r="D91" s="101" t="s">
        <v>113</v>
      </c>
      <c r="E91" s="132"/>
      <c r="F91" s="132"/>
      <c r="G91" s="132"/>
      <c r="H91" s="132"/>
      <c r="I91" s="132"/>
      <c r="J91" s="132"/>
      <c r="K91" s="132"/>
      <c r="L91" s="132"/>
      <c r="M91" s="132"/>
      <c r="N91" s="204">
        <f>N130</f>
        <v>0</v>
      </c>
      <c r="O91" s="237"/>
      <c r="P91" s="237"/>
      <c r="Q91" s="237"/>
      <c r="R91" s="133"/>
      <c r="T91" s="134"/>
      <c r="U91" s="134"/>
    </row>
    <row r="92" spans="2:47" s="7" customFormat="1" ht="19.899999999999999" customHeight="1">
      <c r="B92" s="131"/>
      <c r="C92" s="132"/>
      <c r="D92" s="101" t="s">
        <v>114</v>
      </c>
      <c r="E92" s="132"/>
      <c r="F92" s="132"/>
      <c r="G92" s="132"/>
      <c r="H92" s="132"/>
      <c r="I92" s="132"/>
      <c r="J92" s="132"/>
      <c r="K92" s="132"/>
      <c r="L92" s="132"/>
      <c r="M92" s="132"/>
      <c r="N92" s="204">
        <f>N136</f>
        <v>0</v>
      </c>
      <c r="O92" s="237"/>
      <c r="P92" s="237"/>
      <c r="Q92" s="237"/>
      <c r="R92" s="133"/>
      <c r="T92" s="134"/>
      <c r="U92" s="134"/>
    </row>
    <row r="93" spans="2:47" s="7" customFormat="1" ht="19.899999999999999" customHeight="1">
      <c r="B93" s="131"/>
      <c r="C93" s="132"/>
      <c r="D93" s="101" t="s">
        <v>115</v>
      </c>
      <c r="E93" s="132"/>
      <c r="F93" s="132"/>
      <c r="G93" s="132"/>
      <c r="H93" s="132"/>
      <c r="I93" s="132"/>
      <c r="J93" s="132"/>
      <c r="K93" s="132"/>
      <c r="L93" s="132"/>
      <c r="M93" s="132"/>
      <c r="N93" s="204">
        <f>N139</f>
        <v>0</v>
      </c>
      <c r="O93" s="237"/>
      <c r="P93" s="237"/>
      <c r="Q93" s="237"/>
      <c r="R93" s="133"/>
      <c r="T93" s="134"/>
      <c r="U93" s="134"/>
    </row>
    <row r="94" spans="2:47" s="7" customFormat="1" ht="19.899999999999999" customHeight="1">
      <c r="B94" s="131"/>
      <c r="C94" s="132"/>
      <c r="D94" s="101" t="s">
        <v>116</v>
      </c>
      <c r="E94" s="132"/>
      <c r="F94" s="132"/>
      <c r="G94" s="132"/>
      <c r="H94" s="132"/>
      <c r="I94" s="132"/>
      <c r="J94" s="132"/>
      <c r="K94" s="132"/>
      <c r="L94" s="132"/>
      <c r="M94" s="132"/>
      <c r="N94" s="204">
        <f>N143</f>
        <v>0</v>
      </c>
      <c r="O94" s="237"/>
      <c r="P94" s="237"/>
      <c r="Q94" s="237"/>
      <c r="R94" s="133"/>
      <c r="T94" s="134"/>
      <c r="U94" s="134"/>
    </row>
    <row r="95" spans="2:47" s="6" customFormat="1" ht="24.95" customHeight="1">
      <c r="B95" s="126"/>
      <c r="C95" s="127"/>
      <c r="D95" s="128" t="s">
        <v>117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35">
        <f>N145</f>
        <v>0</v>
      </c>
      <c r="O95" s="236"/>
      <c r="P95" s="236"/>
      <c r="Q95" s="236"/>
      <c r="R95" s="129"/>
      <c r="T95" s="130"/>
      <c r="U95" s="130"/>
    </row>
    <row r="96" spans="2:47" s="1" customFormat="1" ht="21.75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6"/>
      <c r="T96" s="124"/>
      <c r="U96" s="124"/>
    </row>
    <row r="97" spans="2:65" s="1" customFormat="1" ht="29.25" customHeight="1">
      <c r="B97" s="34"/>
      <c r="C97" s="125" t="s">
        <v>118</v>
      </c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234">
        <f>ROUND(N98+N99+N100+N101+N102+N103,2)</f>
        <v>0</v>
      </c>
      <c r="O97" s="238"/>
      <c r="P97" s="238"/>
      <c r="Q97" s="238"/>
      <c r="R97" s="36"/>
      <c r="T97" s="135"/>
      <c r="U97" s="136" t="s">
        <v>40</v>
      </c>
    </row>
    <row r="98" spans="2:65" s="1" customFormat="1" ht="18" customHeight="1">
      <c r="B98" s="34"/>
      <c r="C98" s="35"/>
      <c r="D98" s="205" t="s">
        <v>119</v>
      </c>
      <c r="E98" s="206"/>
      <c r="F98" s="206"/>
      <c r="G98" s="206"/>
      <c r="H98" s="206"/>
      <c r="I98" s="35"/>
      <c r="J98" s="35"/>
      <c r="K98" s="35"/>
      <c r="L98" s="35"/>
      <c r="M98" s="35"/>
      <c r="N98" s="207">
        <f>ROUND(N88*T98,2)</f>
        <v>0</v>
      </c>
      <c r="O98" s="204"/>
      <c r="P98" s="204"/>
      <c r="Q98" s="204"/>
      <c r="R98" s="36"/>
      <c r="S98" s="137"/>
      <c r="T98" s="138"/>
      <c r="U98" s="139" t="s">
        <v>41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1" t="s">
        <v>120</v>
      </c>
      <c r="AZ98" s="140"/>
      <c r="BA98" s="140"/>
      <c r="BB98" s="140"/>
      <c r="BC98" s="140"/>
      <c r="BD98" s="140"/>
      <c r="BE98" s="142">
        <f t="shared" ref="BE98:BE103" si="0">IF(U98="základní",N98,0)</f>
        <v>0</v>
      </c>
      <c r="BF98" s="142">
        <f t="shared" ref="BF98:BF103" si="1">IF(U98="snížená",N98,0)</f>
        <v>0</v>
      </c>
      <c r="BG98" s="142">
        <f t="shared" ref="BG98:BG103" si="2">IF(U98="zákl. přenesená",N98,0)</f>
        <v>0</v>
      </c>
      <c r="BH98" s="142">
        <f t="shared" ref="BH98:BH103" si="3">IF(U98="sníž. přenesená",N98,0)</f>
        <v>0</v>
      </c>
      <c r="BI98" s="142">
        <f t="shared" ref="BI98:BI103" si="4">IF(U98="nulová",N98,0)</f>
        <v>0</v>
      </c>
      <c r="BJ98" s="141" t="s">
        <v>84</v>
      </c>
      <c r="BK98" s="140"/>
      <c r="BL98" s="140"/>
      <c r="BM98" s="140"/>
    </row>
    <row r="99" spans="2:65" s="1" customFormat="1" ht="18" customHeight="1">
      <c r="B99" s="34"/>
      <c r="C99" s="35"/>
      <c r="D99" s="205" t="s">
        <v>121</v>
      </c>
      <c r="E99" s="206"/>
      <c r="F99" s="206"/>
      <c r="G99" s="206"/>
      <c r="H99" s="206"/>
      <c r="I99" s="35"/>
      <c r="J99" s="35"/>
      <c r="K99" s="35"/>
      <c r="L99" s="35"/>
      <c r="M99" s="35"/>
      <c r="N99" s="207">
        <f>ROUND(N88*T99,2)</f>
        <v>0</v>
      </c>
      <c r="O99" s="204"/>
      <c r="P99" s="204"/>
      <c r="Q99" s="204"/>
      <c r="R99" s="36"/>
      <c r="S99" s="137"/>
      <c r="T99" s="138"/>
      <c r="U99" s="139" t="s">
        <v>41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120</v>
      </c>
      <c r="AZ99" s="140"/>
      <c r="BA99" s="140"/>
      <c r="BB99" s="140"/>
      <c r="BC99" s="140"/>
      <c r="BD99" s="140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84</v>
      </c>
      <c r="BK99" s="140"/>
      <c r="BL99" s="140"/>
      <c r="BM99" s="140"/>
    </row>
    <row r="100" spans="2:65" s="1" customFormat="1" ht="18" customHeight="1">
      <c r="B100" s="34"/>
      <c r="C100" s="35"/>
      <c r="D100" s="205" t="s">
        <v>122</v>
      </c>
      <c r="E100" s="206"/>
      <c r="F100" s="206"/>
      <c r="G100" s="206"/>
      <c r="H100" s="206"/>
      <c r="I100" s="35"/>
      <c r="J100" s="35"/>
      <c r="K100" s="35"/>
      <c r="L100" s="35"/>
      <c r="M100" s="35"/>
      <c r="N100" s="207">
        <f>ROUND(N88*T100,2)</f>
        <v>0</v>
      </c>
      <c r="O100" s="204"/>
      <c r="P100" s="204"/>
      <c r="Q100" s="204"/>
      <c r="R100" s="36"/>
      <c r="S100" s="137"/>
      <c r="T100" s="138"/>
      <c r="U100" s="139" t="s">
        <v>41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1" t="s">
        <v>120</v>
      </c>
      <c r="AZ100" s="140"/>
      <c r="BA100" s="140"/>
      <c r="BB100" s="140"/>
      <c r="BC100" s="140"/>
      <c r="BD100" s="140"/>
      <c r="BE100" s="142">
        <f t="shared" si="0"/>
        <v>0</v>
      </c>
      <c r="BF100" s="142">
        <f t="shared" si="1"/>
        <v>0</v>
      </c>
      <c r="BG100" s="142">
        <f t="shared" si="2"/>
        <v>0</v>
      </c>
      <c r="BH100" s="142">
        <f t="shared" si="3"/>
        <v>0</v>
      </c>
      <c r="BI100" s="142">
        <f t="shared" si="4"/>
        <v>0</v>
      </c>
      <c r="BJ100" s="141" t="s">
        <v>84</v>
      </c>
      <c r="BK100" s="140"/>
      <c r="BL100" s="140"/>
      <c r="BM100" s="140"/>
    </row>
    <row r="101" spans="2:65" s="1" customFormat="1" ht="18" customHeight="1">
      <c r="B101" s="34"/>
      <c r="C101" s="35"/>
      <c r="D101" s="205" t="s">
        <v>123</v>
      </c>
      <c r="E101" s="206"/>
      <c r="F101" s="206"/>
      <c r="G101" s="206"/>
      <c r="H101" s="206"/>
      <c r="I101" s="35"/>
      <c r="J101" s="35"/>
      <c r="K101" s="35"/>
      <c r="L101" s="35"/>
      <c r="M101" s="35"/>
      <c r="N101" s="207">
        <f>ROUND(N88*T101,2)</f>
        <v>0</v>
      </c>
      <c r="O101" s="204"/>
      <c r="P101" s="204"/>
      <c r="Q101" s="204"/>
      <c r="R101" s="36"/>
      <c r="S101" s="137"/>
      <c r="T101" s="138"/>
      <c r="U101" s="139" t="s">
        <v>41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1" t="s">
        <v>120</v>
      </c>
      <c r="AZ101" s="140"/>
      <c r="BA101" s="140"/>
      <c r="BB101" s="140"/>
      <c r="BC101" s="140"/>
      <c r="BD101" s="140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84</v>
      </c>
      <c r="BK101" s="140"/>
      <c r="BL101" s="140"/>
      <c r="BM101" s="140"/>
    </row>
    <row r="102" spans="2:65" s="1" customFormat="1" ht="18" customHeight="1">
      <c r="B102" s="34"/>
      <c r="C102" s="35"/>
      <c r="D102" s="205" t="s">
        <v>124</v>
      </c>
      <c r="E102" s="206"/>
      <c r="F102" s="206"/>
      <c r="G102" s="206"/>
      <c r="H102" s="206"/>
      <c r="I102" s="35"/>
      <c r="J102" s="35"/>
      <c r="K102" s="35"/>
      <c r="L102" s="35"/>
      <c r="M102" s="35"/>
      <c r="N102" s="207">
        <f>ROUND(N88*T102,2)</f>
        <v>0</v>
      </c>
      <c r="O102" s="204"/>
      <c r="P102" s="204"/>
      <c r="Q102" s="204"/>
      <c r="R102" s="36"/>
      <c r="S102" s="137"/>
      <c r="T102" s="138"/>
      <c r="U102" s="139" t="s">
        <v>41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1" t="s">
        <v>120</v>
      </c>
      <c r="AZ102" s="140"/>
      <c r="BA102" s="140"/>
      <c r="BB102" s="140"/>
      <c r="BC102" s="140"/>
      <c r="BD102" s="140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84</v>
      </c>
      <c r="BK102" s="140"/>
      <c r="BL102" s="140"/>
      <c r="BM102" s="140"/>
    </row>
    <row r="103" spans="2:65" s="1" customFormat="1" ht="18" customHeight="1">
      <c r="B103" s="34"/>
      <c r="C103" s="35"/>
      <c r="D103" s="101" t="s">
        <v>125</v>
      </c>
      <c r="E103" s="35"/>
      <c r="F103" s="35"/>
      <c r="G103" s="35"/>
      <c r="H103" s="35"/>
      <c r="I103" s="35"/>
      <c r="J103" s="35"/>
      <c r="K103" s="35"/>
      <c r="L103" s="35"/>
      <c r="M103" s="35"/>
      <c r="N103" s="207">
        <f>ROUND(N88*T103,2)</f>
        <v>0</v>
      </c>
      <c r="O103" s="204"/>
      <c r="P103" s="204"/>
      <c r="Q103" s="204"/>
      <c r="R103" s="36"/>
      <c r="S103" s="137"/>
      <c r="T103" s="143"/>
      <c r="U103" s="144" t="s">
        <v>41</v>
      </c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1" t="s">
        <v>126</v>
      </c>
      <c r="AZ103" s="140"/>
      <c r="BA103" s="140"/>
      <c r="BB103" s="140"/>
      <c r="BC103" s="140"/>
      <c r="BD103" s="140"/>
      <c r="BE103" s="142">
        <f t="shared" si="0"/>
        <v>0</v>
      </c>
      <c r="BF103" s="142">
        <f t="shared" si="1"/>
        <v>0</v>
      </c>
      <c r="BG103" s="142">
        <f t="shared" si="2"/>
        <v>0</v>
      </c>
      <c r="BH103" s="142">
        <f t="shared" si="3"/>
        <v>0</v>
      </c>
      <c r="BI103" s="142">
        <f t="shared" si="4"/>
        <v>0</v>
      </c>
      <c r="BJ103" s="141" t="s">
        <v>84</v>
      </c>
      <c r="BK103" s="140"/>
      <c r="BL103" s="140"/>
      <c r="BM103" s="140"/>
    </row>
    <row r="104" spans="2:65" s="1" customForma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  <c r="T104" s="124"/>
      <c r="U104" s="124"/>
    </row>
    <row r="105" spans="2:65" s="1" customFormat="1" ht="29.25" customHeight="1">
      <c r="B105" s="34"/>
      <c r="C105" s="112" t="s">
        <v>94</v>
      </c>
      <c r="D105" s="113"/>
      <c r="E105" s="113"/>
      <c r="F105" s="113"/>
      <c r="G105" s="113"/>
      <c r="H105" s="113"/>
      <c r="I105" s="113"/>
      <c r="J105" s="113"/>
      <c r="K105" s="113"/>
      <c r="L105" s="208">
        <f>ROUND(SUM(N88+N97),2)</f>
        <v>0</v>
      </c>
      <c r="M105" s="208"/>
      <c r="N105" s="208"/>
      <c r="O105" s="208"/>
      <c r="P105" s="208"/>
      <c r="Q105" s="208"/>
      <c r="R105" s="36"/>
      <c r="T105" s="124"/>
      <c r="U105" s="124"/>
    </row>
    <row r="106" spans="2:65" s="1" customFormat="1" ht="6.95" customHeight="1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  <c r="T106" s="124"/>
      <c r="U106" s="124"/>
    </row>
    <row r="110" spans="2:65" s="1" customFormat="1" ht="6.95" customHeight="1"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3"/>
    </row>
    <row r="111" spans="2:65" s="1" customFormat="1" ht="36.950000000000003" customHeight="1">
      <c r="B111" s="34"/>
      <c r="C111" s="176" t="s">
        <v>127</v>
      </c>
      <c r="D111" s="223"/>
      <c r="E111" s="223"/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36"/>
    </row>
    <row r="112" spans="2:65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30" customHeight="1">
      <c r="B113" s="34"/>
      <c r="C113" s="29" t="s">
        <v>19</v>
      </c>
      <c r="D113" s="35"/>
      <c r="E113" s="35"/>
      <c r="F113" s="221" t="str">
        <f>F6</f>
        <v>II.etapa rozvoje sportovního gymnázia</v>
      </c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35"/>
      <c r="R113" s="36"/>
    </row>
    <row r="114" spans="2:65" s="1" customFormat="1" ht="36.950000000000003" customHeight="1">
      <c r="B114" s="34"/>
      <c r="C114" s="68" t="s">
        <v>102</v>
      </c>
      <c r="D114" s="35"/>
      <c r="E114" s="35"/>
      <c r="F114" s="211" t="str">
        <f>F7</f>
        <v>17/12a - Pavilon č.7</v>
      </c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35"/>
      <c r="R114" s="36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1" customFormat="1" ht="18" customHeight="1">
      <c r="B116" s="34"/>
      <c r="C116" s="29" t="s">
        <v>24</v>
      </c>
      <c r="D116" s="35"/>
      <c r="E116" s="35"/>
      <c r="F116" s="27" t="str">
        <f>F9</f>
        <v xml:space="preserve"> </v>
      </c>
      <c r="G116" s="35"/>
      <c r="H116" s="35"/>
      <c r="I116" s="35"/>
      <c r="J116" s="35"/>
      <c r="K116" s="29" t="s">
        <v>26</v>
      </c>
      <c r="L116" s="35"/>
      <c r="M116" s="225" t="str">
        <f>IF(O9="","",O9)</f>
        <v>17.3.2017</v>
      </c>
      <c r="N116" s="225"/>
      <c r="O116" s="225"/>
      <c r="P116" s="225"/>
      <c r="Q116" s="35"/>
      <c r="R116" s="36"/>
    </row>
    <row r="117" spans="2:65" s="1" customFormat="1" ht="6.9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1" customFormat="1" ht="15">
      <c r="B118" s="34"/>
      <c r="C118" s="29" t="s">
        <v>28</v>
      </c>
      <c r="D118" s="35"/>
      <c r="E118" s="35"/>
      <c r="F118" s="27" t="str">
        <f>E12</f>
        <v xml:space="preserve"> </v>
      </c>
      <c r="G118" s="35"/>
      <c r="H118" s="35"/>
      <c r="I118" s="35"/>
      <c r="J118" s="35"/>
      <c r="K118" s="29" t="s">
        <v>33</v>
      </c>
      <c r="L118" s="35"/>
      <c r="M118" s="180" t="str">
        <f>E18</f>
        <v xml:space="preserve"> </v>
      </c>
      <c r="N118" s="180"/>
      <c r="O118" s="180"/>
      <c r="P118" s="180"/>
      <c r="Q118" s="180"/>
      <c r="R118" s="36"/>
    </row>
    <row r="119" spans="2:65" s="1" customFormat="1" ht="14.45" customHeight="1">
      <c r="B119" s="34"/>
      <c r="C119" s="29" t="s">
        <v>31</v>
      </c>
      <c r="D119" s="35"/>
      <c r="E119" s="35"/>
      <c r="F119" s="27" t="str">
        <f>IF(E15="","",E15)</f>
        <v>P.Tauber</v>
      </c>
      <c r="G119" s="35"/>
      <c r="H119" s="35"/>
      <c r="I119" s="35"/>
      <c r="J119" s="35"/>
      <c r="K119" s="29" t="s">
        <v>35</v>
      </c>
      <c r="L119" s="35"/>
      <c r="M119" s="180" t="str">
        <f>E21</f>
        <v xml:space="preserve"> </v>
      </c>
      <c r="N119" s="180"/>
      <c r="O119" s="180"/>
      <c r="P119" s="180"/>
      <c r="Q119" s="180"/>
      <c r="R119" s="36"/>
    </row>
    <row r="120" spans="2:65" s="1" customFormat="1" ht="10.3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65" s="8" customFormat="1" ht="29.25" customHeight="1">
      <c r="B121" s="145"/>
      <c r="C121" s="146" t="s">
        <v>128</v>
      </c>
      <c r="D121" s="147" t="s">
        <v>129</v>
      </c>
      <c r="E121" s="147" t="s">
        <v>58</v>
      </c>
      <c r="F121" s="239" t="s">
        <v>130</v>
      </c>
      <c r="G121" s="239"/>
      <c r="H121" s="239"/>
      <c r="I121" s="239"/>
      <c r="J121" s="147" t="s">
        <v>131</v>
      </c>
      <c r="K121" s="147" t="s">
        <v>132</v>
      </c>
      <c r="L121" s="240" t="s">
        <v>133</v>
      </c>
      <c r="M121" s="240"/>
      <c r="N121" s="239" t="s">
        <v>108</v>
      </c>
      <c r="O121" s="239"/>
      <c r="P121" s="239"/>
      <c r="Q121" s="241"/>
      <c r="R121" s="148"/>
      <c r="T121" s="79" t="s">
        <v>134</v>
      </c>
      <c r="U121" s="80" t="s">
        <v>40</v>
      </c>
      <c r="V121" s="80" t="s">
        <v>135</v>
      </c>
      <c r="W121" s="80" t="s">
        <v>136</v>
      </c>
      <c r="X121" s="80" t="s">
        <v>137</v>
      </c>
      <c r="Y121" s="80" t="s">
        <v>138</v>
      </c>
      <c r="Z121" s="80" t="s">
        <v>139</v>
      </c>
      <c r="AA121" s="81" t="s">
        <v>140</v>
      </c>
    </row>
    <row r="122" spans="2:65" s="1" customFormat="1" ht="29.25" customHeight="1">
      <c r="B122" s="34"/>
      <c r="C122" s="83" t="s">
        <v>105</v>
      </c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253">
        <f>BK122</f>
        <v>0</v>
      </c>
      <c r="O122" s="254"/>
      <c r="P122" s="254"/>
      <c r="Q122" s="254"/>
      <c r="R122" s="36"/>
      <c r="T122" s="82"/>
      <c r="U122" s="50"/>
      <c r="V122" s="50"/>
      <c r="W122" s="149">
        <f>W123+W145+W155</f>
        <v>0</v>
      </c>
      <c r="X122" s="50"/>
      <c r="Y122" s="149">
        <f>Y123+Y145+Y155</f>
        <v>0.26996000000000003</v>
      </c>
      <c r="Z122" s="50"/>
      <c r="AA122" s="150">
        <f>AA123+AA145+AA155</f>
        <v>0</v>
      </c>
      <c r="AT122" s="17" t="s">
        <v>75</v>
      </c>
      <c r="AU122" s="17" t="s">
        <v>110</v>
      </c>
      <c r="BK122" s="151">
        <f>BK123+BK145+BK155</f>
        <v>0</v>
      </c>
    </row>
    <row r="123" spans="2:65" s="9" customFormat="1" ht="37.35" customHeight="1">
      <c r="B123" s="152"/>
      <c r="C123" s="153"/>
      <c r="D123" s="154" t="s">
        <v>111</v>
      </c>
      <c r="E123" s="154"/>
      <c r="F123" s="154"/>
      <c r="G123" s="154"/>
      <c r="H123" s="154"/>
      <c r="I123" s="154"/>
      <c r="J123" s="154"/>
      <c r="K123" s="154"/>
      <c r="L123" s="154"/>
      <c r="M123" s="154"/>
      <c r="N123" s="255">
        <f>BK123</f>
        <v>0</v>
      </c>
      <c r="O123" s="235"/>
      <c r="P123" s="235"/>
      <c r="Q123" s="235"/>
      <c r="R123" s="155"/>
      <c r="T123" s="156"/>
      <c r="U123" s="153"/>
      <c r="V123" s="153"/>
      <c r="W123" s="157">
        <f>W124+W130+W136+W139+W143</f>
        <v>0</v>
      </c>
      <c r="X123" s="153"/>
      <c r="Y123" s="157">
        <f>Y124+Y130+Y136+Y139+Y143</f>
        <v>0.26996000000000003</v>
      </c>
      <c r="Z123" s="153"/>
      <c r="AA123" s="158">
        <f>AA124+AA130+AA136+AA139+AA143</f>
        <v>0</v>
      </c>
      <c r="AR123" s="159" t="s">
        <v>100</v>
      </c>
      <c r="AT123" s="160" t="s">
        <v>75</v>
      </c>
      <c r="AU123" s="160" t="s">
        <v>76</v>
      </c>
      <c r="AY123" s="159" t="s">
        <v>141</v>
      </c>
      <c r="BK123" s="161">
        <f>BK124+BK130+BK136+BK139+BK143</f>
        <v>0</v>
      </c>
    </row>
    <row r="124" spans="2:65" s="9" customFormat="1" ht="19.899999999999999" customHeight="1">
      <c r="B124" s="152"/>
      <c r="C124" s="153"/>
      <c r="D124" s="162" t="s">
        <v>112</v>
      </c>
      <c r="E124" s="162"/>
      <c r="F124" s="162"/>
      <c r="G124" s="162"/>
      <c r="H124" s="162"/>
      <c r="I124" s="162"/>
      <c r="J124" s="162"/>
      <c r="K124" s="162"/>
      <c r="L124" s="162"/>
      <c r="M124" s="162"/>
      <c r="N124" s="256">
        <f>BK124</f>
        <v>0</v>
      </c>
      <c r="O124" s="257"/>
      <c r="P124" s="257"/>
      <c r="Q124" s="257"/>
      <c r="R124" s="155"/>
      <c r="T124" s="156"/>
      <c r="U124" s="153"/>
      <c r="V124" s="153"/>
      <c r="W124" s="157">
        <f>SUM(W125:W129)</f>
        <v>0</v>
      </c>
      <c r="X124" s="153"/>
      <c r="Y124" s="157">
        <f>SUM(Y125:Y129)</f>
        <v>2.4800000000000003E-2</v>
      </c>
      <c r="Z124" s="153"/>
      <c r="AA124" s="158">
        <f>SUM(AA125:AA129)</f>
        <v>0</v>
      </c>
      <c r="AR124" s="159" t="s">
        <v>100</v>
      </c>
      <c r="AT124" s="160" t="s">
        <v>75</v>
      </c>
      <c r="AU124" s="160" t="s">
        <v>84</v>
      </c>
      <c r="AY124" s="159" t="s">
        <v>141</v>
      </c>
      <c r="BK124" s="161">
        <f>SUM(BK125:BK129)</f>
        <v>0</v>
      </c>
    </row>
    <row r="125" spans="2:65" s="1" customFormat="1" ht="20.100000000000001" customHeight="1">
      <c r="B125" s="34"/>
      <c r="C125" s="163" t="s">
        <v>84</v>
      </c>
      <c r="D125" s="163" t="s">
        <v>142</v>
      </c>
      <c r="E125" s="164" t="s">
        <v>143</v>
      </c>
      <c r="F125" s="242" t="s">
        <v>144</v>
      </c>
      <c r="G125" s="242"/>
      <c r="H125" s="242"/>
      <c r="I125" s="242"/>
      <c r="J125" s="165" t="s">
        <v>145</v>
      </c>
      <c r="K125" s="166">
        <v>62</v>
      </c>
      <c r="L125" s="243">
        <v>0</v>
      </c>
      <c r="M125" s="244"/>
      <c r="N125" s="245">
        <f>ROUND(L125*K125,2)</f>
        <v>0</v>
      </c>
      <c r="O125" s="245"/>
      <c r="P125" s="245"/>
      <c r="Q125" s="245"/>
      <c r="R125" s="36"/>
      <c r="T125" s="167" t="s">
        <v>22</v>
      </c>
      <c r="U125" s="43" t="s">
        <v>41</v>
      </c>
      <c r="V125" s="35"/>
      <c r="W125" s="168">
        <f>V125*K125</f>
        <v>0</v>
      </c>
      <c r="X125" s="168">
        <v>0</v>
      </c>
      <c r="Y125" s="168">
        <f>X125*K125</f>
        <v>0</v>
      </c>
      <c r="Z125" s="168">
        <v>0</v>
      </c>
      <c r="AA125" s="169">
        <f>Z125*K125</f>
        <v>0</v>
      </c>
      <c r="AR125" s="17" t="s">
        <v>146</v>
      </c>
      <c r="AT125" s="17" t="s">
        <v>142</v>
      </c>
      <c r="AU125" s="17" t="s">
        <v>100</v>
      </c>
      <c r="AY125" s="17" t="s">
        <v>141</v>
      </c>
      <c r="BE125" s="105">
        <f>IF(U125="základní",N125,0)</f>
        <v>0</v>
      </c>
      <c r="BF125" s="105">
        <f>IF(U125="snížená",N125,0)</f>
        <v>0</v>
      </c>
      <c r="BG125" s="105">
        <f>IF(U125="zákl. přenesená",N125,0)</f>
        <v>0</v>
      </c>
      <c r="BH125" s="105">
        <f>IF(U125="sníž. přenesená",N125,0)</f>
        <v>0</v>
      </c>
      <c r="BI125" s="105">
        <f>IF(U125="nulová",N125,0)</f>
        <v>0</v>
      </c>
      <c r="BJ125" s="17" t="s">
        <v>84</v>
      </c>
      <c r="BK125" s="105">
        <f>ROUND(L125*K125,2)</f>
        <v>0</v>
      </c>
      <c r="BL125" s="17" t="s">
        <v>146</v>
      </c>
      <c r="BM125" s="17" t="s">
        <v>147</v>
      </c>
    </row>
    <row r="126" spans="2:65" s="1" customFormat="1" ht="20.100000000000001" customHeight="1">
      <c r="B126" s="34"/>
      <c r="C126" s="170" t="s">
        <v>100</v>
      </c>
      <c r="D126" s="170" t="s">
        <v>148</v>
      </c>
      <c r="E126" s="171" t="s">
        <v>149</v>
      </c>
      <c r="F126" s="246" t="s">
        <v>150</v>
      </c>
      <c r="G126" s="246"/>
      <c r="H126" s="246"/>
      <c r="I126" s="246"/>
      <c r="J126" s="172" t="s">
        <v>145</v>
      </c>
      <c r="K126" s="173">
        <v>62</v>
      </c>
      <c r="L126" s="247">
        <v>0</v>
      </c>
      <c r="M126" s="248"/>
      <c r="N126" s="249">
        <f>ROUND(L126*K126,2)</f>
        <v>0</v>
      </c>
      <c r="O126" s="245"/>
      <c r="P126" s="245"/>
      <c r="Q126" s="245"/>
      <c r="R126" s="36"/>
      <c r="T126" s="167" t="s">
        <v>22</v>
      </c>
      <c r="U126" s="43" t="s">
        <v>41</v>
      </c>
      <c r="V126" s="35"/>
      <c r="W126" s="168">
        <f>V126*K126</f>
        <v>0</v>
      </c>
      <c r="X126" s="168">
        <v>4.0000000000000002E-4</v>
      </c>
      <c r="Y126" s="168">
        <f>X126*K126</f>
        <v>2.4800000000000003E-2</v>
      </c>
      <c r="Z126" s="168">
        <v>0</v>
      </c>
      <c r="AA126" s="169">
        <f>Z126*K126</f>
        <v>0</v>
      </c>
      <c r="AR126" s="17" t="s">
        <v>151</v>
      </c>
      <c r="AT126" s="17" t="s">
        <v>148</v>
      </c>
      <c r="AU126" s="17" t="s">
        <v>100</v>
      </c>
      <c r="AY126" s="17" t="s">
        <v>141</v>
      </c>
      <c r="BE126" s="105">
        <f>IF(U126="základní",N126,0)</f>
        <v>0</v>
      </c>
      <c r="BF126" s="105">
        <f>IF(U126="snížená",N126,0)</f>
        <v>0</v>
      </c>
      <c r="BG126" s="105">
        <f>IF(U126="zákl. přenesená",N126,0)</f>
        <v>0</v>
      </c>
      <c r="BH126" s="105">
        <f>IF(U126="sníž. přenesená",N126,0)</f>
        <v>0</v>
      </c>
      <c r="BI126" s="105">
        <f>IF(U126="nulová",N126,0)</f>
        <v>0</v>
      </c>
      <c r="BJ126" s="17" t="s">
        <v>84</v>
      </c>
      <c r="BK126" s="105">
        <f>ROUND(L126*K126,2)</f>
        <v>0</v>
      </c>
      <c r="BL126" s="17" t="s">
        <v>146</v>
      </c>
      <c r="BM126" s="17" t="s">
        <v>152</v>
      </c>
    </row>
    <row r="127" spans="2:65" s="1" customFormat="1" ht="20.100000000000001" customHeight="1">
      <c r="B127" s="34"/>
      <c r="C127" s="170" t="s">
        <v>153</v>
      </c>
      <c r="D127" s="170" t="s">
        <v>148</v>
      </c>
      <c r="E127" s="171" t="s">
        <v>154</v>
      </c>
      <c r="F127" s="246" t="s">
        <v>155</v>
      </c>
      <c r="G127" s="246"/>
      <c r="H127" s="246"/>
      <c r="I127" s="246"/>
      <c r="J127" s="172" t="s">
        <v>156</v>
      </c>
      <c r="K127" s="173">
        <v>320</v>
      </c>
      <c r="L127" s="247">
        <v>0</v>
      </c>
      <c r="M127" s="248"/>
      <c r="N127" s="249">
        <f>ROUND(L127*K127,2)</f>
        <v>0</v>
      </c>
      <c r="O127" s="245"/>
      <c r="P127" s="245"/>
      <c r="Q127" s="245"/>
      <c r="R127" s="36"/>
      <c r="T127" s="167" t="s">
        <v>22</v>
      </c>
      <c r="U127" s="43" t="s">
        <v>41</v>
      </c>
      <c r="V127" s="35"/>
      <c r="W127" s="168">
        <f>V127*K127</f>
        <v>0</v>
      </c>
      <c r="X127" s="168">
        <v>0</v>
      </c>
      <c r="Y127" s="168">
        <f>X127*K127</f>
        <v>0</v>
      </c>
      <c r="Z127" s="168">
        <v>0</v>
      </c>
      <c r="AA127" s="169">
        <f>Z127*K127</f>
        <v>0</v>
      </c>
      <c r="AR127" s="17" t="s">
        <v>151</v>
      </c>
      <c r="AT127" s="17" t="s">
        <v>148</v>
      </c>
      <c r="AU127" s="17" t="s">
        <v>100</v>
      </c>
      <c r="AY127" s="17" t="s">
        <v>141</v>
      </c>
      <c r="BE127" s="105">
        <f>IF(U127="základní",N127,0)</f>
        <v>0</v>
      </c>
      <c r="BF127" s="105">
        <f>IF(U127="snížená",N127,0)</f>
        <v>0</v>
      </c>
      <c r="BG127" s="105">
        <f>IF(U127="zákl. přenesená",N127,0)</f>
        <v>0</v>
      </c>
      <c r="BH127" s="105">
        <f>IF(U127="sníž. přenesená",N127,0)</f>
        <v>0</v>
      </c>
      <c r="BI127" s="105">
        <f>IF(U127="nulová",N127,0)</f>
        <v>0</v>
      </c>
      <c r="BJ127" s="17" t="s">
        <v>84</v>
      </c>
      <c r="BK127" s="105">
        <f>ROUND(L127*K127,2)</f>
        <v>0</v>
      </c>
      <c r="BL127" s="17" t="s">
        <v>146</v>
      </c>
      <c r="BM127" s="17" t="s">
        <v>157</v>
      </c>
    </row>
    <row r="128" spans="2:65" s="1" customFormat="1" ht="20.100000000000001" customHeight="1">
      <c r="B128" s="34"/>
      <c r="C128" s="170" t="s">
        <v>158</v>
      </c>
      <c r="D128" s="170" t="s">
        <v>148</v>
      </c>
      <c r="E128" s="171" t="s">
        <v>159</v>
      </c>
      <c r="F128" s="246" t="s">
        <v>160</v>
      </c>
      <c r="G128" s="246"/>
      <c r="H128" s="246"/>
      <c r="I128" s="246"/>
      <c r="J128" s="172" t="s">
        <v>156</v>
      </c>
      <c r="K128" s="173">
        <v>1</v>
      </c>
      <c r="L128" s="247">
        <v>0</v>
      </c>
      <c r="M128" s="248"/>
      <c r="N128" s="249">
        <f>ROUND(L128*K128,2)</f>
        <v>0</v>
      </c>
      <c r="O128" s="245"/>
      <c r="P128" s="245"/>
      <c r="Q128" s="245"/>
      <c r="R128" s="36"/>
      <c r="T128" s="167" t="s">
        <v>22</v>
      </c>
      <c r="U128" s="43" t="s">
        <v>41</v>
      </c>
      <c r="V128" s="35"/>
      <c r="W128" s="168">
        <f>V128*K128</f>
        <v>0</v>
      </c>
      <c r="X128" s="168">
        <v>0</v>
      </c>
      <c r="Y128" s="168">
        <f>X128*K128</f>
        <v>0</v>
      </c>
      <c r="Z128" s="168">
        <v>0</v>
      </c>
      <c r="AA128" s="169">
        <f>Z128*K128</f>
        <v>0</v>
      </c>
      <c r="AR128" s="17" t="s">
        <v>151</v>
      </c>
      <c r="AT128" s="17" t="s">
        <v>148</v>
      </c>
      <c r="AU128" s="17" t="s">
        <v>100</v>
      </c>
      <c r="AY128" s="17" t="s">
        <v>141</v>
      </c>
      <c r="BE128" s="105">
        <f>IF(U128="základní",N128,0)</f>
        <v>0</v>
      </c>
      <c r="BF128" s="105">
        <f>IF(U128="snížená",N128,0)</f>
        <v>0</v>
      </c>
      <c r="BG128" s="105">
        <f>IF(U128="zákl. přenesená",N128,0)</f>
        <v>0</v>
      </c>
      <c r="BH128" s="105">
        <f>IF(U128="sníž. přenesená",N128,0)</f>
        <v>0</v>
      </c>
      <c r="BI128" s="105">
        <f>IF(U128="nulová",N128,0)</f>
        <v>0</v>
      </c>
      <c r="BJ128" s="17" t="s">
        <v>84</v>
      </c>
      <c r="BK128" s="105">
        <f>ROUND(L128*K128,2)</f>
        <v>0</v>
      </c>
      <c r="BL128" s="17" t="s">
        <v>146</v>
      </c>
      <c r="BM128" s="17" t="s">
        <v>161</v>
      </c>
    </row>
    <row r="129" spans="2:65" s="1" customFormat="1" ht="20.100000000000001" customHeight="1">
      <c r="B129" s="34"/>
      <c r="C129" s="163" t="s">
        <v>162</v>
      </c>
      <c r="D129" s="163" t="s">
        <v>142</v>
      </c>
      <c r="E129" s="164" t="s">
        <v>163</v>
      </c>
      <c r="F129" s="242" t="s">
        <v>164</v>
      </c>
      <c r="G129" s="242"/>
      <c r="H129" s="242"/>
      <c r="I129" s="242"/>
      <c r="J129" s="165" t="s">
        <v>165</v>
      </c>
      <c r="K129" s="166">
        <v>2.5000000000000001E-2</v>
      </c>
      <c r="L129" s="243">
        <v>0</v>
      </c>
      <c r="M129" s="244"/>
      <c r="N129" s="245">
        <f>ROUND(L129*K129,2)</f>
        <v>0</v>
      </c>
      <c r="O129" s="245"/>
      <c r="P129" s="245"/>
      <c r="Q129" s="245"/>
      <c r="R129" s="36"/>
      <c r="T129" s="167" t="s">
        <v>22</v>
      </c>
      <c r="U129" s="43" t="s">
        <v>41</v>
      </c>
      <c r="V129" s="35"/>
      <c r="W129" s="168">
        <f>V129*K129</f>
        <v>0</v>
      </c>
      <c r="X129" s="168">
        <v>0</v>
      </c>
      <c r="Y129" s="168">
        <f>X129*K129</f>
        <v>0</v>
      </c>
      <c r="Z129" s="168">
        <v>0</v>
      </c>
      <c r="AA129" s="169">
        <f>Z129*K129</f>
        <v>0</v>
      </c>
      <c r="AR129" s="17" t="s">
        <v>146</v>
      </c>
      <c r="AT129" s="17" t="s">
        <v>142</v>
      </c>
      <c r="AU129" s="17" t="s">
        <v>100</v>
      </c>
      <c r="AY129" s="17" t="s">
        <v>141</v>
      </c>
      <c r="BE129" s="105">
        <f>IF(U129="základní",N129,0)</f>
        <v>0</v>
      </c>
      <c r="BF129" s="105">
        <f>IF(U129="snížená",N129,0)</f>
        <v>0</v>
      </c>
      <c r="BG129" s="105">
        <f>IF(U129="zákl. přenesená",N129,0)</f>
        <v>0</v>
      </c>
      <c r="BH129" s="105">
        <f>IF(U129="sníž. přenesená",N129,0)</f>
        <v>0</v>
      </c>
      <c r="BI129" s="105">
        <f>IF(U129="nulová",N129,0)</f>
        <v>0</v>
      </c>
      <c r="BJ129" s="17" t="s">
        <v>84</v>
      </c>
      <c r="BK129" s="105">
        <f>ROUND(L129*K129,2)</f>
        <v>0</v>
      </c>
      <c r="BL129" s="17" t="s">
        <v>146</v>
      </c>
      <c r="BM129" s="17" t="s">
        <v>166</v>
      </c>
    </row>
    <row r="130" spans="2:65" s="9" customFormat="1" ht="29.85" customHeight="1">
      <c r="B130" s="152"/>
      <c r="C130" s="153"/>
      <c r="D130" s="162" t="s">
        <v>113</v>
      </c>
      <c r="E130" s="162"/>
      <c r="F130" s="162"/>
      <c r="G130" s="162"/>
      <c r="H130" s="162"/>
      <c r="I130" s="162"/>
      <c r="J130" s="162"/>
      <c r="K130" s="162"/>
      <c r="L130" s="162"/>
      <c r="M130" s="162"/>
      <c r="N130" s="258">
        <f>BK130</f>
        <v>0</v>
      </c>
      <c r="O130" s="259"/>
      <c r="P130" s="259"/>
      <c r="Q130" s="259"/>
      <c r="R130" s="155"/>
      <c r="T130" s="156"/>
      <c r="U130" s="153"/>
      <c r="V130" s="153"/>
      <c r="W130" s="157">
        <f>SUM(W131:W135)</f>
        <v>0</v>
      </c>
      <c r="X130" s="153"/>
      <c r="Y130" s="157">
        <f>SUM(Y131:Y135)</f>
        <v>0.22852</v>
      </c>
      <c r="Z130" s="153"/>
      <c r="AA130" s="158">
        <f>SUM(AA131:AA135)</f>
        <v>0</v>
      </c>
      <c r="AR130" s="159" t="s">
        <v>100</v>
      </c>
      <c r="AT130" s="160" t="s">
        <v>75</v>
      </c>
      <c r="AU130" s="160" t="s">
        <v>84</v>
      </c>
      <c r="AY130" s="159" t="s">
        <v>141</v>
      </c>
      <c r="BK130" s="161">
        <f>SUM(BK131:BK135)</f>
        <v>0</v>
      </c>
    </row>
    <row r="131" spans="2:65" s="1" customFormat="1" ht="20.100000000000001" customHeight="1">
      <c r="B131" s="34"/>
      <c r="C131" s="163" t="s">
        <v>167</v>
      </c>
      <c r="D131" s="163" t="s">
        <v>142</v>
      </c>
      <c r="E131" s="164" t="s">
        <v>168</v>
      </c>
      <c r="F131" s="242" t="s">
        <v>169</v>
      </c>
      <c r="G131" s="242"/>
      <c r="H131" s="242"/>
      <c r="I131" s="242"/>
      <c r="J131" s="165" t="s">
        <v>145</v>
      </c>
      <c r="K131" s="166">
        <v>62</v>
      </c>
      <c r="L131" s="243">
        <v>0</v>
      </c>
      <c r="M131" s="244"/>
      <c r="N131" s="245">
        <f>ROUND(L131*K131,2)</f>
        <v>0</v>
      </c>
      <c r="O131" s="245"/>
      <c r="P131" s="245"/>
      <c r="Q131" s="245"/>
      <c r="R131" s="36"/>
      <c r="T131" s="167" t="s">
        <v>22</v>
      </c>
      <c r="U131" s="43" t="s">
        <v>41</v>
      </c>
      <c r="V131" s="35"/>
      <c r="W131" s="168">
        <f>V131*K131</f>
        <v>0</v>
      </c>
      <c r="X131" s="168">
        <v>3.6600000000000001E-3</v>
      </c>
      <c r="Y131" s="168">
        <f>X131*K131</f>
        <v>0.22692000000000001</v>
      </c>
      <c r="Z131" s="168">
        <v>0</v>
      </c>
      <c r="AA131" s="169">
        <f>Z131*K131</f>
        <v>0</v>
      </c>
      <c r="AR131" s="17" t="s">
        <v>146</v>
      </c>
      <c r="AT131" s="17" t="s">
        <v>142</v>
      </c>
      <c r="AU131" s="17" t="s">
        <v>100</v>
      </c>
      <c r="AY131" s="17" t="s">
        <v>141</v>
      </c>
      <c r="BE131" s="105">
        <f>IF(U131="základní",N131,0)</f>
        <v>0</v>
      </c>
      <c r="BF131" s="105">
        <f>IF(U131="snížená",N131,0)</f>
        <v>0</v>
      </c>
      <c r="BG131" s="105">
        <f>IF(U131="zákl. přenesená",N131,0)</f>
        <v>0</v>
      </c>
      <c r="BH131" s="105">
        <f>IF(U131="sníž. přenesená",N131,0)</f>
        <v>0</v>
      </c>
      <c r="BI131" s="105">
        <f>IF(U131="nulová",N131,0)</f>
        <v>0</v>
      </c>
      <c r="BJ131" s="17" t="s">
        <v>84</v>
      </c>
      <c r="BK131" s="105">
        <f>ROUND(L131*K131,2)</f>
        <v>0</v>
      </c>
      <c r="BL131" s="17" t="s">
        <v>146</v>
      </c>
      <c r="BM131" s="17" t="s">
        <v>170</v>
      </c>
    </row>
    <row r="132" spans="2:65" s="1" customFormat="1" ht="20.100000000000001" customHeight="1">
      <c r="B132" s="34"/>
      <c r="C132" s="163" t="s">
        <v>171</v>
      </c>
      <c r="D132" s="163" t="s">
        <v>142</v>
      </c>
      <c r="E132" s="164" t="s">
        <v>172</v>
      </c>
      <c r="F132" s="242" t="s">
        <v>173</v>
      </c>
      <c r="G132" s="242"/>
      <c r="H132" s="242"/>
      <c r="I132" s="242"/>
      <c r="J132" s="165" t="s">
        <v>156</v>
      </c>
      <c r="K132" s="166">
        <v>2</v>
      </c>
      <c r="L132" s="243">
        <v>0</v>
      </c>
      <c r="M132" s="244"/>
      <c r="N132" s="245">
        <f>ROUND(L132*K132,2)</f>
        <v>0</v>
      </c>
      <c r="O132" s="245"/>
      <c r="P132" s="245"/>
      <c r="Q132" s="245"/>
      <c r="R132" s="36"/>
      <c r="T132" s="167" t="s">
        <v>22</v>
      </c>
      <c r="U132" s="43" t="s">
        <v>41</v>
      </c>
      <c r="V132" s="35"/>
      <c r="W132" s="168">
        <f>V132*K132</f>
        <v>0</v>
      </c>
      <c r="X132" s="168">
        <v>0</v>
      </c>
      <c r="Y132" s="168">
        <f>X132*K132</f>
        <v>0</v>
      </c>
      <c r="Z132" s="168">
        <v>0</v>
      </c>
      <c r="AA132" s="169">
        <f>Z132*K132</f>
        <v>0</v>
      </c>
      <c r="AR132" s="17" t="s">
        <v>146</v>
      </c>
      <c r="AT132" s="17" t="s">
        <v>142</v>
      </c>
      <c r="AU132" s="17" t="s">
        <v>100</v>
      </c>
      <c r="AY132" s="17" t="s">
        <v>141</v>
      </c>
      <c r="BE132" s="105">
        <f>IF(U132="základní",N132,0)</f>
        <v>0</v>
      </c>
      <c r="BF132" s="105">
        <f>IF(U132="snížená",N132,0)</f>
        <v>0</v>
      </c>
      <c r="BG132" s="105">
        <f>IF(U132="zákl. přenesená",N132,0)</f>
        <v>0</v>
      </c>
      <c r="BH132" s="105">
        <f>IF(U132="sníž. přenesená",N132,0)</f>
        <v>0</v>
      </c>
      <c r="BI132" s="105">
        <f>IF(U132="nulová",N132,0)</f>
        <v>0</v>
      </c>
      <c r="BJ132" s="17" t="s">
        <v>84</v>
      </c>
      <c r="BK132" s="105">
        <f>ROUND(L132*K132,2)</f>
        <v>0</v>
      </c>
      <c r="BL132" s="17" t="s">
        <v>146</v>
      </c>
      <c r="BM132" s="17" t="s">
        <v>174</v>
      </c>
    </row>
    <row r="133" spans="2:65" s="1" customFormat="1" ht="20.100000000000001" customHeight="1">
      <c r="B133" s="34"/>
      <c r="C133" s="163" t="s">
        <v>175</v>
      </c>
      <c r="D133" s="163" t="s">
        <v>142</v>
      </c>
      <c r="E133" s="164" t="s">
        <v>176</v>
      </c>
      <c r="F133" s="242" t="s">
        <v>177</v>
      </c>
      <c r="G133" s="242"/>
      <c r="H133" s="242"/>
      <c r="I133" s="242"/>
      <c r="J133" s="165" t="s">
        <v>145</v>
      </c>
      <c r="K133" s="166">
        <v>62</v>
      </c>
      <c r="L133" s="243">
        <v>0</v>
      </c>
      <c r="M133" s="244"/>
      <c r="N133" s="245">
        <f>ROUND(L133*K133,2)</f>
        <v>0</v>
      </c>
      <c r="O133" s="245"/>
      <c r="P133" s="245"/>
      <c r="Q133" s="245"/>
      <c r="R133" s="36"/>
      <c r="T133" s="167" t="s">
        <v>22</v>
      </c>
      <c r="U133" s="43" t="s">
        <v>41</v>
      </c>
      <c r="V133" s="35"/>
      <c r="W133" s="168">
        <f>V133*K133</f>
        <v>0</v>
      </c>
      <c r="X133" s="168">
        <v>0</v>
      </c>
      <c r="Y133" s="168">
        <f>X133*K133</f>
        <v>0</v>
      </c>
      <c r="Z133" s="168">
        <v>0</v>
      </c>
      <c r="AA133" s="169">
        <f>Z133*K133</f>
        <v>0</v>
      </c>
      <c r="AR133" s="17" t="s">
        <v>146</v>
      </c>
      <c r="AT133" s="17" t="s">
        <v>142</v>
      </c>
      <c r="AU133" s="17" t="s">
        <v>100</v>
      </c>
      <c r="AY133" s="17" t="s">
        <v>141</v>
      </c>
      <c r="BE133" s="105">
        <f>IF(U133="základní",N133,0)</f>
        <v>0</v>
      </c>
      <c r="BF133" s="105">
        <f>IF(U133="snížená",N133,0)</f>
        <v>0</v>
      </c>
      <c r="BG133" s="105">
        <f>IF(U133="zákl. přenesená",N133,0)</f>
        <v>0</v>
      </c>
      <c r="BH133" s="105">
        <f>IF(U133="sníž. přenesená",N133,0)</f>
        <v>0</v>
      </c>
      <c r="BI133" s="105">
        <f>IF(U133="nulová",N133,0)</f>
        <v>0</v>
      </c>
      <c r="BJ133" s="17" t="s">
        <v>84</v>
      </c>
      <c r="BK133" s="105">
        <f>ROUND(L133*K133,2)</f>
        <v>0</v>
      </c>
      <c r="BL133" s="17" t="s">
        <v>146</v>
      </c>
      <c r="BM133" s="17" t="s">
        <v>178</v>
      </c>
    </row>
    <row r="134" spans="2:65" s="1" customFormat="1" ht="20.100000000000001" customHeight="1">
      <c r="B134" s="34"/>
      <c r="C134" s="163" t="s">
        <v>179</v>
      </c>
      <c r="D134" s="163" t="s">
        <v>142</v>
      </c>
      <c r="E134" s="164" t="s">
        <v>180</v>
      </c>
      <c r="F134" s="242" t="s">
        <v>181</v>
      </c>
      <c r="G134" s="242"/>
      <c r="H134" s="242"/>
      <c r="I134" s="242"/>
      <c r="J134" s="165" t="s">
        <v>156</v>
      </c>
      <c r="K134" s="166">
        <v>2</v>
      </c>
      <c r="L134" s="243">
        <v>0</v>
      </c>
      <c r="M134" s="244"/>
      <c r="N134" s="245">
        <f>ROUND(L134*K134,2)</f>
        <v>0</v>
      </c>
      <c r="O134" s="245"/>
      <c r="P134" s="245"/>
      <c r="Q134" s="245"/>
      <c r="R134" s="36"/>
      <c r="T134" s="167" t="s">
        <v>22</v>
      </c>
      <c r="U134" s="43" t="s">
        <v>41</v>
      </c>
      <c r="V134" s="35"/>
      <c r="W134" s="168">
        <f>V134*K134</f>
        <v>0</v>
      </c>
      <c r="X134" s="168">
        <v>8.0000000000000004E-4</v>
      </c>
      <c r="Y134" s="168">
        <f>X134*K134</f>
        <v>1.6000000000000001E-3</v>
      </c>
      <c r="Z134" s="168">
        <v>0</v>
      </c>
      <c r="AA134" s="169">
        <f>Z134*K134</f>
        <v>0</v>
      </c>
      <c r="AR134" s="17" t="s">
        <v>146</v>
      </c>
      <c r="AT134" s="17" t="s">
        <v>142</v>
      </c>
      <c r="AU134" s="17" t="s">
        <v>100</v>
      </c>
      <c r="AY134" s="17" t="s">
        <v>141</v>
      </c>
      <c r="BE134" s="105">
        <f>IF(U134="základní",N134,0)</f>
        <v>0</v>
      </c>
      <c r="BF134" s="105">
        <f>IF(U134="snížená",N134,0)</f>
        <v>0</v>
      </c>
      <c r="BG134" s="105">
        <f>IF(U134="zákl. přenesená",N134,0)</f>
        <v>0</v>
      </c>
      <c r="BH134" s="105">
        <f>IF(U134="sníž. přenesená",N134,0)</f>
        <v>0</v>
      </c>
      <c r="BI134" s="105">
        <f>IF(U134="nulová",N134,0)</f>
        <v>0</v>
      </c>
      <c r="BJ134" s="17" t="s">
        <v>84</v>
      </c>
      <c r="BK134" s="105">
        <f>ROUND(L134*K134,2)</f>
        <v>0</v>
      </c>
      <c r="BL134" s="17" t="s">
        <v>146</v>
      </c>
      <c r="BM134" s="17" t="s">
        <v>182</v>
      </c>
    </row>
    <row r="135" spans="2:65" s="1" customFormat="1" ht="20.100000000000001" customHeight="1">
      <c r="B135" s="34"/>
      <c r="C135" s="163" t="s">
        <v>183</v>
      </c>
      <c r="D135" s="163" t="s">
        <v>142</v>
      </c>
      <c r="E135" s="164" t="s">
        <v>184</v>
      </c>
      <c r="F135" s="242" t="s">
        <v>185</v>
      </c>
      <c r="G135" s="242"/>
      <c r="H135" s="242"/>
      <c r="I135" s="242"/>
      <c r="J135" s="165" t="s">
        <v>165</v>
      </c>
      <c r="K135" s="166">
        <v>0.22900000000000001</v>
      </c>
      <c r="L135" s="243">
        <v>0</v>
      </c>
      <c r="M135" s="244"/>
      <c r="N135" s="245">
        <f>ROUND(L135*K135,2)</f>
        <v>0</v>
      </c>
      <c r="O135" s="245"/>
      <c r="P135" s="245"/>
      <c r="Q135" s="245"/>
      <c r="R135" s="36"/>
      <c r="T135" s="167" t="s">
        <v>22</v>
      </c>
      <c r="U135" s="43" t="s">
        <v>41</v>
      </c>
      <c r="V135" s="35"/>
      <c r="W135" s="168">
        <f>V135*K135</f>
        <v>0</v>
      </c>
      <c r="X135" s="168">
        <v>0</v>
      </c>
      <c r="Y135" s="168">
        <f>X135*K135</f>
        <v>0</v>
      </c>
      <c r="Z135" s="168">
        <v>0</v>
      </c>
      <c r="AA135" s="169">
        <f>Z135*K135</f>
        <v>0</v>
      </c>
      <c r="AR135" s="17" t="s">
        <v>146</v>
      </c>
      <c r="AT135" s="17" t="s">
        <v>142</v>
      </c>
      <c r="AU135" s="17" t="s">
        <v>100</v>
      </c>
      <c r="AY135" s="17" t="s">
        <v>141</v>
      </c>
      <c r="BE135" s="105">
        <f>IF(U135="základní",N135,0)</f>
        <v>0</v>
      </c>
      <c r="BF135" s="105">
        <f>IF(U135="snížená",N135,0)</f>
        <v>0</v>
      </c>
      <c r="BG135" s="105">
        <f>IF(U135="zákl. přenesená",N135,0)</f>
        <v>0</v>
      </c>
      <c r="BH135" s="105">
        <f>IF(U135="sníž. přenesená",N135,0)</f>
        <v>0</v>
      </c>
      <c r="BI135" s="105">
        <f>IF(U135="nulová",N135,0)</f>
        <v>0</v>
      </c>
      <c r="BJ135" s="17" t="s">
        <v>84</v>
      </c>
      <c r="BK135" s="105">
        <f>ROUND(L135*K135,2)</f>
        <v>0</v>
      </c>
      <c r="BL135" s="17" t="s">
        <v>146</v>
      </c>
      <c r="BM135" s="17" t="s">
        <v>186</v>
      </c>
    </row>
    <row r="136" spans="2:65" s="9" customFormat="1" ht="29.85" customHeight="1">
      <c r="B136" s="152"/>
      <c r="C136" s="153"/>
      <c r="D136" s="162" t="s">
        <v>114</v>
      </c>
      <c r="E136" s="162"/>
      <c r="F136" s="162"/>
      <c r="G136" s="162"/>
      <c r="H136" s="162"/>
      <c r="I136" s="162"/>
      <c r="J136" s="162"/>
      <c r="K136" s="162"/>
      <c r="L136" s="162"/>
      <c r="M136" s="162"/>
      <c r="N136" s="258">
        <f>BK136</f>
        <v>0</v>
      </c>
      <c r="O136" s="259"/>
      <c r="P136" s="259"/>
      <c r="Q136" s="259"/>
      <c r="R136" s="155"/>
      <c r="T136" s="156"/>
      <c r="U136" s="153"/>
      <c r="V136" s="153"/>
      <c r="W136" s="157">
        <f>SUM(W137:W138)</f>
        <v>0</v>
      </c>
      <c r="X136" s="153"/>
      <c r="Y136" s="157">
        <f>SUM(Y137:Y138)</f>
        <v>1.4E-3</v>
      </c>
      <c r="Z136" s="153"/>
      <c r="AA136" s="158">
        <f>SUM(AA137:AA138)</f>
        <v>0</v>
      </c>
      <c r="AR136" s="159" t="s">
        <v>100</v>
      </c>
      <c r="AT136" s="160" t="s">
        <v>75</v>
      </c>
      <c r="AU136" s="160" t="s">
        <v>84</v>
      </c>
      <c r="AY136" s="159" t="s">
        <v>141</v>
      </c>
      <c r="BK136" s="161">
        <f>SUM(BK137:BK138)</f>
        <v>0</v>
      </c>
    </row>
    <row r="137" spans="2:65" s="1" customFormat="1" ht="20.100000000000001" customHeight="1">
      <c r="B137" s="34"/>
      <c r="C137" s="163" t="s">
        <v>187</v>
      </c>
      <c r="D137" s="163" t="s">
        <v>142</v>
      </c>
      <c r="E137" s="164" t="s">
        <v>188</v>
      </c>
      <c r="F137" s="242" t="s">
        <v>189</v>
      </c>
      <c r="G137" s="242"/>
      <c r="H137" s="242"/>
      <c r="I137" s="242"/>
      <c r="J137" s="165" t="s">
        <v>156</v>
      </c>
      <c r="K137" s="166">
        <v>2</v>
      </c>
      <c r="L137" s="243">
        <v>0</v>
      </c>
      <c r="M137" s="244"/>
      <c r="N137" s="245">
        <f>ROUND(L137*K137,2)</f>
        <v>0</v>
      </c>
      <c r="O137" s="245"/>
      <c r="P137" s="245"/>
      <c r="Q137" s="245"/>
      <c r="R137" s="36"/>
      <c r="T137" s="167" t="s">
        <v>22</v>
      </c>
      <c r="U137" s="43" t="s">
        <v>41</v>
      </c>
      <c r="V137" s="35"/>
      <c r="W137" s="168">
        <f>V137*K137</f>
        <v>0</v>
      </c>
      <c r="X137" s="168">
        <v>6.9999999999999999E-4</v>
      </c>
      <c r="Y137" s="168">
        <f>X137*K137</f>
        <v>1.4E-3</v>
      </c>
      <c r="Z137" s="168">
        <v>0</v>
      </c>
      <c r="AA137" s="169">
        <f>Z137*K137</f>
        <v>0</v>
      </c>
      <c r="AR137" s="17" t="s">
        <v>146</v>
      </c>
      <c r="AT137" s="17" t="s">
        <v>142</v>
      </c>
      <c r="AU137" s="17" t="s">
        <v>100</v>
      </c>
      <c r="AY137" s="17" t="s">
        <v>141</v>
      </c>
      <c r="BE137" s="105">
        <f>IF(U137="základní",N137,0)</f>
        <v>0</v>
      </c>
      <c r="BF137" s="105">
        <f>IF(U137="snížená",N137,0)</f>
        <v>0</v>
      </c>
      <c r="BG137" s="105">
        <f>IF(U137="zákl. přenesená",N137,0)</f>
        <v>0</v>
      </c>
      <c r="BH137" s="105">
        <f>IF(U137="sníž. přenesená",N137,0)</f>
        <v>0</v>
      </c>
      <c r="BI137" s="105">
        <f>IF(U137="nulová",N137,0)</f>
        <v>0</v>
      </c>
      <c r="BJ137" s="17" t="s">
        <v>84</v>
      </c>
      <c r="BK137" s="105">
        <f>ROUND(L137*K137,2)</f>
        <v>0</v>
      </c>
      <c r="BL137" s="17" t="s">
        <v>146</v>
      </c>
      <c r="BM137" s="17" t="s">
        <v>190</v>
      </c>
    </row>
    <row r="138" spans="2:65" s="1" customFormat="1" ht="20.100000000000001" customHeight="1">
      <c r="B138" s="34"/>
      <c r="C138" s="163" t="s">
        <v>191</v>
      </c>
      <c r="D138" s="163" t="s">
        <v>142</v>
      </c>
      <c r="E138" s="164" t="s">
        <v>192</v>
      </c>
      <c r="F138" s="242" t="s">
        <v>193</v>
      </c>
      <c r="G138" s="242"/>
      <c r="H138" s="242"/>
      <c r="I138" s="242"/>
      <c r="J138" s="165" t="s">
        <v>165</v>
      </c>
      <c r="K138" s="166">
        <v>1E-3</v>
      </c>
      <c r="L138" s="243">
        <v>0</v>
      </c>
      <c r="M138" s="244"/>
      <c r="N138" s="245">
        <f>ROUND(L138*K138,2)</f>
        <v>0</v>
      </c>
      <c r="O138" s="245"/>
      <c r="P138" s="245"/>
      <c r="Q138" s="245"/>
      <c r="R138" s="36"/>
      <c r="T138" s="167" t="s">
        <v>22</v>
      </c>
      <c r="U138" s="43" t="s">
        <v>41</v>
      </c>
      <c r="V138" s="35"/>
      <c r="W138" s="168">
        <f>V138*K138</f>
        <v>0</v>
      </c>
      <c r="X138" s="168">
        <v>0</v>
      </c>
      <c r="Y138" s="168">
        <f>X138*K138</f>
        <v>0</v>
      </c>
      <c r="Z138" s="168">
        <v>0</v>
      </c>
      <c r="AA138" s="169">
        <f>Z138*K138</f>
        <v>0</v>
      </c>
      <c r="AR138" s="17" t="s">
        <v>146</v>
      </c>
      <c r="AT138" s="17" t="s">
        <v>142</v>
      </c>
      <c r="AU138" s="17" t="s">
        <v>100</v>
      </c>
      <c r="AY138" s="17" t="s">
        <v>141</v>
      </c>
      <c r="BE138" s="105">
        <f>IF(U138="základní",N138,0)</f>
        <v>0</v>
      </c>
      <c r="BF138" s="105">
        <f>IF(U138="snížená",N138,0)</f>
        <v>0</v>
      </c>
      <c r="BG138" s="105">
        <f>IF(U138="zákl. přenesená",N138,0)</f>
        <v>0</v>
      </c>
      <c r="BH138" s="105">
        <f>IF(U138="sníž. přenesená",N138,0)</f>
        <v>0</v>
      </c>
      <c r="BI138" s="105">
        <f>IF(U138="nulová",N138,0)</f>
        <v>0</v>
      </c>
      <c r="BJ138" s="17" t="s">
        <v>84</v>
      </c>
      <c r="BK138" s="105">
        <f>ROUND(L138*K138,2)</f>
        <v>0</v>
      </c>
      <c r="BL138" s="17" t="s">
        <v>146</v>
      </c>
      <c r="BM138" s="17" t="s">
        <v>194</v>
      </c>
    </row>
    <row r="139" spans="2:65" s="9" customFormat="1" ht="29.85" customHeight="1">
      <c r="B139" s="152"/>
      <c r="C139" s="153"/>
      <c r="D139" s="162" t="s">
        <v>115</v>
      </c>
      <c r="E139" s="162"/>
      <c r="F139" s="162"/>
      <c r="G139" s="162"/>
      <c r="H139" s="162"/>
      <c r="I139" s="162"/>
      <c r="J139" s="162"/>
      <c r="K139" s="162"/>
      <c r="L139" s="162"/>
      <c r="M139" s="162"/>
      <c r="N139" s="258">
        <f>BK139</f>
        <v>0</v>
      </c>
      <c r="O139" s="259"/>
      <c r="P139" s="259"/>
      <c r="Q139" s="259"/>
      <c r="R139" s="155"/>
      <c r="T139" s="156"/>
      <c r="U139" s="153"/>
      <c r="V139" s="153"/>
      <c r="W139" s="157">
        <f>SUM(W140:W142)</f>
        <v>0</v>
      </c>
      <c r="X139" s="153"/>
      <c r="Y139" s="157">
        <f>SUM(Y140:Y142)</f>
        <v>1.3999999999999999E-2</v>
      </c>
      <c r="Z139" s="153"/>
      <c r="AA139" s="158">
        <f>SUM(AA140:AA142)</f>
        <v>0</v>
      </c>
      <c r="AR139" s="159" t="s">
        <v>100</v>
      </c>
      <c r="AT139" s="160" t="s">
        <v>75</v>
      </c>
      <c r="AU139" s="160" t="s">
        <v>84</v>
      </c>
      <c r="AY139" s="159" t="s">
        <v>141</v>
      </c>
      <c r="BK139" s="161">
        <f>SUM(BK140:BK142)</f>
        <v>0</v>
      </c>
    </row>
    <row r="140" spans="2:65" s="1" customFormat="1" ht="20.100000000000001" customHeight="1">
      <c r="B140" s="34"/>
      <c r="C140" s="163" t="s">
        <v>195</v>
      </c>
      <c r="D140" s="163" t="s">
        <v>142</v>
      </c>
      <c r="E140" s="164" t="s">
        <v>196</v>
      </c>
      <c r="F140" s="242" t="s">
        <v>197</v>
      </c>
      <c r="G140" s="242"/>
      <c r="H140" s="242"/>
      <c r="I140" s="242"/>
      <c r="J140" s="165" t="s">
        <v>198</v>
      </c>
      <c r="K140" s="166">
        <v>200</v>
      </c>
      <c r="L140" s="243">
        <v>0</v>
      </c>
      <c r="M140" s="244"/>
      <c r="N140" s="245">
        <f>ROUND(L140*K140,2)</f>
        <v>0</v>
      </c>
      <c r="O140" s="245"/>
      <c r="P140" s="245"/>
      <c r="Q140" s="245"/>
      <c r="R140" s="36"/>
      <c r="T140" s="167" t="s">
        <v>22</v>
      </c>
      <c r="U140" s="43" t="s">
        <v>41</v>
      </c>
      <c r="V140" s="35"/>
      <c r="W140" s="168">
        <f>V140*K140</f>
        <v>0</v>
      </c>
      <c r="X140" s="168">
        <v>6.9999999999999994E-5</v>
      </c>
      <c r="Y140" s="168">
        <f>X140*K140</f>
        <v>1.3999999999999999E-2</v>
      </c>
      <c r="Z140" s="168">
        <v>0</v>
      </c>
      <c r="AA140" s="169">
        <f>Z140*K140</f>
        <v>0</v>
      </c>
      <c r="AR140" s="17" t="s">
        <v>146</v>
      </c>
      <c r="AT140" s="17" t="s">
        <v>142</v>
      </c>
      <c r="AU140" s="17" t="s">
        <v>100</v>
      </c>
      <c r="AY140" s="17" t="s">
        <v>141</v>
      </c>
      <c r="BE140" s="105">
        <f>IF(U140="základní",N140,0)</f>
        <v>0</v>
      </c>
      <c r="BF140" s="105">
        <f>IF(U140="snížená",N140,0)</f>
        <v>0</v>
      </c>
      <c r="BG140" s="105">
        <f>IF(U140="zákl. přenesená",N140,0)</f>
        <v>0</v>
      </c>
      <c r="BH140" s="105">
        <f>IF(U140="sníž. přenesená",N140,0)</f>
        <v>0</v>
      </c>
      <c r="BI140" s="105">
        <f>IF(U140="nulová",N140,0)</f>
        <v>0</v>
      </c>
      <c r="BJ140" s="17" t="s">
        <v>84</v>
      </c>
      <c r="BK140" s="105">
        <f>ROUND(L140*K140,2)</f>
        <v>0</v>
      </c>
      <c r="BL140" s="17" t="s">
        <v>146</v>
      </c>
      <c r="BM140" s="17" t="s">
        <v>199</v>
      </c>
    </row>
    <row r="141" spans="2:65" s="1" customFormat="1" ht="20.100000000000001" customHeight="1">
      <c r="B141" s="34"/>
      <c r="C141" s="170" t="s">
        <v>200</v>
      </c>
      <c r="D141" s="170" t="s">
        <v>148</v>
      </c>
      <c r="E141" s="171" t="s">
        <v>201</v>
      </c>
      <c r="F141" s="246" t="s">
        <v>202</v>
      </c>
      <c r="G141" s="246"/>
      <c r="H141" s="246"/>
      <c r="I141" s="246"/>
      <c r="J141" s="172" t="s">
        <v>198</v>
      </c>
      <c r="K141" s="173">
        <v>200</v>
      </c>
      <c r="L141" s="247">
        <v>0</v>
      </c>
      <c r="M141" s="248"/>
      <c r="N141" s="249">
        <f>ROUND(L141*K141,2)</f>
        <v>0</v>
      </c>
      <c r="O141" s="245"/>
      <c r="P141" s="245"/>
      <c r="Q141" s="245"/>
      <c r="R141" s="36"/>
      <c r="T141" s="167" t="s">
        <v>22</v>
      </c>
      <c r="U141" s="43" t="s">
        <v>41</v>
      </c>
      <c r="V141" s="35"/>
      <c r="W141" s="168">
        <f>V141*K141</f>
        <v>0</v>
      </c>
      <c r="X141" s="168">
        <v>0</v>
      </c>
      <c r="Y141" s="168">
        <f>X141*K141</f>
        <v>0</v>
      </c>
      <c r="Z141" s="168">
        <v>0</v>
      </c>
      <c r="AA141" s="169">
        <f>Z141*K141</f>
        <v>0</v>
      </c>
      <c r="AR141" s="17" t="s">
        <v>151</v>
      </c>
      <c r="AT141" s="17" t="s">
        <v>148</v>
      </c>
      <c r="AU141" s="17" t="s">
        <v>100</v>
      </c>
      <c r="AY141" s="17" t="s">
        <v>141</v>
      </c>
      <c r="BE141" s="105">
        <f>IF(U141="základní",N141,0)</f>
        <v>0</v>
      </c>
      <c r="BF141" s="105">
        <f>IF(U141="snížená",N141,0)</f>
        <v>0</v>
      </c>
      <c r="BG141" s="105">
        <f>IF(U141="zákl. přenesená",N141,0)</f>
        <v>0</v>
      </c>
      <c r="BH141" s="105">
        <f>IF(U141="sníž. přenesená",N141,0)</f>
        <v>0</v>
      </c>
      <c r="BI141" s="105">
        <f>IF(U141="nulová",N141,0)</f>
        <v>0</v>
      </c>
      <c r="BJ141" s="17" t="s">
        <v>84</v>
      </c>
      <c r="BK141" s="105">
        <f>ROUND(L141*K141,2)</f>
        <v>0</v>
      </c>
      <c r="BL141" s="17" t="s">
        <v>146</v>
      </c>
      <c r="BM141" s="17" t="s">
        <v>203</v>
      </c>
    </row>
    <row r="142" spans="2:65" s="1" customFormat="1" ht="20.100000000000001" customHeight="1">
      <c r="B142" s="34"/>
      <c r="C142" s="163" t="s">
        <v>11</v>
      </c>
      <c r="D142" s="163" t="s">
        <v>142</v>
      </c>
      <c r="E142" s="164" t="s">
        <v>204</v>
      </c>
      <c r="F142" s="242" t="s">
        <v>205</v>
      </c>
      <c r="G142" s="242"/>
      <c r="H142" s="242"/>
      <c r="I142" s="242"/>
      <c r="J142" s="165" t="s">
        <v>165</v>
      </c>
      <c r="K142" s="166">
        <v>1.4E-2</v>
      </c>
      <c r="L142" s="243">
        <v>0</v>
      </c>
      <c r="M142" s="244"/>
      <c r="N142" s="245">
        <f>ROUND(L142*K142,2)</f>
        <v>0</v>
      </c>
      <c r="O142" s="245"/>
      <c r="P142" s="245"/>
      <c r="Q142" s="245"/>
      <c r="R142" s="36"/>
      <c r="T142" s="167" t="s">
        <v>22</v>
      </c>
      <c r="U142" s="43" t="s">
        <v>41</v>
      </c>
      <c r="V142" s="35"/>
      <c r="W142" s="168">
        <f>V142*K142</f>
        <v>0</v>
      </c>
      <c r="X142" s="168">
        <v>0</v>
      </c>
      <c r="Y142" s="168">
        <f>X142*K142</f>
        <v>0</v>
      </c>
      <c r="Z142" s="168">
        <v>0</v>
      </c>
      <c r="AA142" s="169">
        <f>Z142*K142</f>
        <v>0</v>
      </c>
      <c r="AR142" s="17" t="s">
        <v>146</v>
      </c>
      <c r="AT142" s="17" t="s">
        <v>142</v>
      </c>
      <c r="AU142" s="17" t="s">
        <v>100</v>
      </c>
      <c r="AY142" s="17" t="s">
        <v>141</v>
      </c>
      <c r="BE142" s="105">
        <f>IF(U142="základní",N142,0)</f>
        <v>0</v>
      </c>
      <c r="BF142" s="105">
        <f>IF(U142="snížená",N142,0)</f>
        <v>0</v>
      </c>
      <c r="BG142" s="105">
        <f>IF(U142="zákl. přenesená",N142,0)</f>
        <v>0</v>
      </c>
      <c r="BH142" s="105">
        <f>IF(U142="sníž. přenesená",N142,0)</f>
        <v>0</v>
      </c>
      <c r="BI142" s="105">
        <f>IF(U142="nulová",N142,0)</f>
        <v>0</v>
      </c>
      <c r="BJ142" s="17" t="s">
        <v>84</v>
      </c>
      <c r="BK142" s="105">
        <f>ROUND(L142*K142,2)</f>
        <v>0</v>
      </c>
      <c r="BL142" s="17" t="s">
        <v>146</v>
      </c>
      <c r="BM142" s="17" t="s">
        <v>206</v>
      </c>
    </row>
    <row r="143" spans="2:65" s="9" customFormat="1" ht="29.85" customHeight="1">
      <c r="B143" s="152"/>
      <c r="C143" s="153"/>
      <c r="D143" s="162" t="s">
        <v>116</v>
      </c>
      <c r="E143" s="162"/>
      <c r="F143" s="162"/>
      <c r="G143" s="162"/>
      <c r="H143" s="162"/>
      <c r="I143" s="162"/>
      <c r="J143" s="162"/>
      <c r="K143" s="162"/>
      <c r="L143" s="162"/>
      <c r="M143" s="162"/>
      <c r="N143" s="258">
        <f>BK143</f>
        <v>0</v>
      </c>
      <c r="O143" s="259"/>
      <c r="P143" s="259"/>
      <c r="Q143" s="259"/>
      <c r="R143" s="155"/>
      <c r="T143" s="156"/>
      <c r="U143" s="153"/>
      <c r="V143" s="153"/>
      <c r="W143" s="157">
        <f>W144</f>
        <v>0</v>
      </c>
      <c r="X143" s="153"/>
      <c r="Y143" s="157">
        <f>Y144</f>
        <v>1.24E-3</v>
      </c>
      <c r="Z143" s="153"/>
      <c r="AA143" s="158">
        <f>AA144</f>
        <v>0</v>
      </c>
      <c r="AR143" s="159" t="s">
        <v>100</v>
      </c>
      <c r="AT143" s="160" t="s">
        <v>75</v>
      </c>
      <c r="AU143" s="160" t="s">
        <v>84</v>
      </c>
      <c r="AY143" s="159" t="s">
        <v>141</v>
      </c>
      <c r="BK143" s="161">
        <f>BK144</f>
        <v>0</v>
      </c>
    </row>
    <row r="144" spans="2:65" s="1" customFormat="1" ht="20.100000000000001" customHeight="1">
      <c r="B144" s="34"/>
      <c r="C144" s="163" t="s">
        <v>146</v>
      </c>
      <c r="D144" s="163" t="s">
        <v>142</v>
      </c>
      <c r="E144" s="164" t="s">
        <v>207</v>
      </c>
      <c r="F144" s="242" t="s">
        <v>208</v>
      </c>
      <c r="G144" s="242"/>
      <c r="H144" s="242"/>
      <c r="I144" s="242"/>
      <c r="J144" s="165" t="s">
        <v>145</v>
      </c>
      <c r="K144" s="166">
        <v>62</v>
      </c>
      <c r="L144" s="243">
        <v>0</v>
      </c>
      <c r="M144" s="244"/>
      <c r="N144" s="245">
        <f>ROUND(L144*K144,2)</f>
        <v>0</v>
      </c>
      <c r="O144" s="245"/>
      <c r="P144" s="245"/>
      <c r="Q144" s="245"/>
      <c r="R144" s="36"/>
      <c r="T144" s="167" t="s">
        <v>22</v>
      </c>
      <c r="U144" s="43" t="s">
        <v>41</v>
      </c>
      <c r="V144" s="35"/>
      <c r="W144" s="168">
        <f>V144*K144</f>
        <v>0</v>
      </c>
      <c r="X144" s="168">
        <v>2.0000000000000002E-5</v>
      </c>
      <c r="Y144" s="168">
        <f>X144*K144</f>
        <v>1.24E-3</v>
      </c>
      <c r="Z144" s="168">
        <v>0</v>
      </c>
      <c r="AA144" s="169">
        <f>Z144*K144</f>
        <v>0</v>
      </c>
      <c r="AR144" s="17" t="s">
        <v>146</v>
      </c>
      <c r="AT144" s="17" t="s">
        <v>142</v>
      </c>
      <c r="AU144" s="17" t="s">
        <v>100</v>
      </c>
      <c r="AY144" s="17" t="s">
        <v>141</v>
      </c>
      <c r="BE144" s="105">
        <f>IF(U144="základní",N144,0)</f>
        <v>0</v>
      </c>
      <c r="BF144" s="105">
        <f>IF(U144="snížená",N144,0)</f>
        <v>0</v>
      </c>
      <c r="BG144" s="105">
        <f>IF(U144="zákl. přenesená",N144,0)</f>
        <v>0</v>
      </c>
      <c r="BH144" s="105">
        <f>IF(U144="sníž. přenesená",N144,0)</f>
        <v>0</v>
      </c>
      <c r="BI144" s="105">
        <f>IF(U144="nulová",N144,0)</f>
        <v>0</v>
      </c>
      <c r="BJ144" s="17" t="s">
        <v>84</v>
      </c>
      <c r="BK144" s="105">
        <f>ROUND(L144*K144,2)</f>
        <v>0</v>
      </c>
      <c r="BL144" s="17" t="s">
        <v>146</v>
      </c>
      <c r="BM144" s="17" t="s">
        <v>209</v>
      </c>
    </row>
    <row r="145" spans="2:65" s="9" customFormat="1" ht="37.35" customHeight="1">
      <c r="B145" s="152"/>
      <c r="C145" s="153"/>
      <c r="D145" s="154" t="s">
        <v>117</v>
      </c>
      <c r="E145" s="154"/>
      <c r="F145" s="154"/>
      <c r="G145" s="154"/>
      <c r="H145" s="154"/>
      <c r="I145" s="154"/>
      <c r="J145" s="154"/>
      <c r="K145" s="154"/>
      <c r="L145" s="154"/>
      <c r="M145" s="154"/>
      <c r="N145" s="260">
        <f>BK145</f>
        <v>0</v>
      </c>
      <c r="O145" s="261"/>
      <c r="P145" s="261"/>
      <c r="Q145" s="261"/>
      <c r="R145" s="155"/>
      <c r="T145" s="156"/>
      <c r="U145" s="153"/>
      <c r="V145" s="153"/>
      <c r="W145" s="157">
        <f>SUM(W146:W154)</f>
        <v>0</v>
      </c>
      <c r="X145" s="153"/>
      <c r="Y145" s="157">
        <f>SUM(Y146:Y154)</f>
        <v>0</v>
      </c>
      <c r="Z145" s="153"/>
      <c r="AA145" s="158">
        <f>SUM(AA146:AA154)</f>
        <v>0</v>
      </c>
      <c r="AR145" s="159" t="s">
        <v>158</v>
      </c>
      <c r="AT145" s="160" t="s">
        <v>75</v>
      </c>
      <c r="AU145" s="160" t="s">
        <v>76</v>
      </c>
      <c r="AY145" s="159" t="s">
        <v>141</v>
      </c>
      <c r="BK145" s="161">
        <f>SUM(BK146:BK154)</f>
        <v>0</v>
      </c>
    </row>
    <row r="146" spans="2:65" s="1" customFormat="1" ht="20.100000000000001" customHeight="1">
      <c r="B146" s="34"/>
      <c r="C146" s="170" t="s">
        <v>210</v>
      </c>
      <c r="D146" s="170" t="s">
        <v>148</v>
      </c>
      <c r="E146" s="171" t="s">
        <v>211</v>
      </c>
      <c r="F146" s="246" t="s">
        <v>212</v>
      </c>
      <c r="G146" s="246"/>
      <c r="H146" s="246"/>
      <c r="I146" s="246"/>
      <c r="J146" s="172" t="s">
        <v>213</v>
      </c>
      <c r="K146" s="173">
        <v>15</v>
      </c>
      <c r="L146" s="247">
        <v>0</v>
      </c>
      <c r="M146" s="248"/>
      <c r="N146" s="249">
        <f t="shared" ref="N146:N154" si="5">ROUND(L146*K146,2)</f>
        <v>0</v>
      </c>
      <c r="O146" s="245"/>
      <c r="P146" s="245"/>
      <c r="Q146" s="245"/>
      <c r="R146" s="36"/>
      <c r="T146" s="167" t="s">
        <v>22</v>
      </c>
      <c r="U146" s="43" t="s">
        <v>41</v>
      </c>
      <c r="V146" s="35"/>
      <c r="W146" s="168">
        <f t="shared" ref="W146:W154" si="6">V146*K146</f>
        <v>0</v>
      </c>
      <c r="X146" s="168">
        <v>0</v>
      </c>
      <c r="Y146" s="168">
        <f t="shared" ref="Y146:Y154" si="7">X146*K146</f>
        <v>0</v>
      </c>
      <c r="Z146" s="168">
        <v>0</v>
      </c>
      <c r="AA146" s="169">
        <f t="shared" ref="AA146:AA154" si="8">Z146*K146</f>
        <v>0</v>
      </c>
      <c r="AR146" s="17" t="s">
        <v>214</v>
      </c>
      <c r="AT146" s="17" t="s">
        <v>148</v>
      </c>
      <c r="AU146" s="17" t="s">
        <v>84</v>
      </c>
      <c r="AY146" s="17" t="s">
        <v>141</v>
      </c>
      <c r="BE146" s="105">
        <f t="shared" ref="BE146:BE154" si="9">IF(U146="základní",N146,0)</f>
        <v>0</v>
      </c>
      <c r="BF146" s="105">
        <f t="shared" ref="BF146:BF154" si="10">IF(U146="snížená",N146,0)</f>
        <v>0</v>
      </c>
      <c r="BG146" s="105">
        <f t="shared" ref="BG146:BG154" si="11">IF(U146="zákl. přenesená",N146,0)</f>
        <v>0</v>
      </c>
      <c r="BH146" s="105">
        <f t="shared" ref="BH146:BH154" si="12">IF(U146="sníž. přenesená",N146,0)</f>
        <v>0</v>
      </c>
      <c r="BI146" s="105">
        <f t="shared" ref="BI146:BI154" si="13">IF(U146="nulová",N146,0)</f>
        <v>0</v>
      </c>
      <c r="BJ146" s="17" t="s">
        <v>84</v>
      </c>
      <c r="BK146" s="105">
        <f t="shared" ref="BK146:BK154" si="14">ROUND(L146*K146,2)</f>
        <v>0</v>
      </c>
      <c r="BL146" s="17" t="s">
        <v>214</v>
      </c>
      <c r="BM146" s="17" t="s">
        <v>215</v>
      </c>
    </row>
    <row r="147" spans="2:65" s="1" customFormat="1" ht="20.100000000000001" customHeight="1">
      <c r="B147" s="34"/>
      <c r="C147" s="170" t="s">
        <v>216</v>
      </c>
      <c r="D147" s="170" t="s">
        <v>148</v>
      </c>
      <c r="E147" s="171" t="s">
        <v>217</v>
      </c>
      <c r="F147" s="246" t="s">
        <v>218</v>
      </c>
      <c r="G147" s="246"/>
      <c r="H147" s="246"/>
      <c r="I147" s="246"/>
      <c r="J147" s="172" t="s">
        <v>213</v>
      </c>
      <c r="K147" s="173">
        <v>15</v>
      </c>
      <c r="L147" s="247">
        <v>0</v>
      </c>
      <c r="M147" s="248"/>
      <c r="N147" s="249">
        <f t="shared" si="5"/>
        <v>0</v>
      </c>
      <c r="O147" s="245"/>
      <c r="P147" s="245"/>
      <c r="Q147" s="245"/>
      <c r="R147" s="36"/>
      <c r="T147" s="167" t="s">
        <v>22</v>
      </c>
      <c r="U147" s="43" t="s">
        <v>41</v>
      </c>
      <c r="V147" s="35"/>
      <c r="W147" s="168">
        <f t="shared" si="6"/>
        <v>0</v>
      </c>
      <c r="X147" s="168">
        <v>0</v>
      </c>
      <c r="Y147" s="168">
        <f t="shared" si="7"/>
        <v>0</v>
      </c>
      <c r="Z147" s="168">
        <v>0</v>
      </c>
      <c r="AA147" s="169">
        <f t="shared" si="8"/>
        <v>0</v>
      </c>
      <c r="AR147" s="17" t="s">
        <v>214</v>
      </c>
      <c r="AT147" s="17" t="s">
        <v>148</v>
      </c>
      <c r="AU147" s="17" t="s">
        <v>84</v>
      </c>
      <c r="AY147" s="17" t="s">
        <v>141</v>
      </c>
      <c r="BE147" s="105">
        <f t="shared" si="9"/>
        <v>0</v>
      </c>
      <c r="BF147" s="105">
        <f t="shared" si="10"/>
        <v>0</v>
      </c>
      <c r="BG147" s="105">
        <f t="shared" si="11"/>
        <v>0</v>
      </c>
      <c r="BH147" s="105">
        <f t="shared" si="12"/>
        <v>0</v>
      </c>
      <c r="BI147" s="105">
        <f t="shared" si="13"/>
        <v>0</v>
      </c>
      <c r="BJ147" s="17" t="s">
        <v>84</v>
      </c>
      <c r="BK147" s="105">
        <f t="shared" si="14"/>
        <v>0</v>
      </c>
      <c r="BL147" s="17" t="s">
        <v>214</v>
      </c>
      <c r="BM147" s="17" t="s">
        <v>219</v>
      </c>
    </row>
    <row r="148" spans="2:65" s="1" customFormat="1" ht="20.100000000000001" customHeight="1">
      <c r="B148" s="34"/>
      <c r="C148" s="170" t="s">
        <v>220</v>
      </c>
      <c r="D148" s="170" t="s">
        <v>148</v>
      </c>
      <c r="E148" s="171" t="s">
        <v>221</v>
      </c>
      <c r="F148" s="246" t="s">
        <v>222</v>
      </c>
      <c r="G148" s="246"/>
      <c r="H148" s="246"/>
      <c r="I148" s="246"/>
      <c r="J148" s="172" t="s">
        <v>213</v>
      </c>
      <c r="K148" s="173">
        <v>20</v>
      </c>
      <c r="L148" s="247">
        <v>0</v>
      </c>
      <c r="M148" s="248"/>
      <c r="N148" s="249">
        <f t="shared" si="5"/>
        <v>0</v>
      </c>
      <c r="O148" s="245"/>
      <c r="P148" s="245"/>
      <c r="Q148" s="245"/>
      <c r="R148" s="36"/>
      <c r="T148" s="167" t="s">
        <v>22</v>
      </c>
      <c r="U148" s="43" t="s">
        <v>41</v>
      </c>
      <c r="V148" s="35"/>
      <c r="W148" s="168">
        <f t="shared" si="6"/>
        <v>0</v>
      </c>
      <c r="X148" s="168">
        <v>0</v>
      </c>
      <c r="Y148" s="168">
        <f t="shared" si="7"/>
        <v>0</v>
      </c>
      <c r="Z148" s="168">
        <v>0</v>
      </c>
      <c r="AA148" s="169">
        <f t="shared" si="8"/>
        <v>0</v>
      </c>
      <c r="AR148" s="17" t="s">
        <v>214</v>
      </c>
      <c r="AT148" s="17" t="s">
        <v>148</v>
      </c>
      <c r="AU148" s="17" t="s">
        <v>84</v>
      </c>
      <c r="AY148" s="17" t="s">
        <v>141</v>
      </c>
      <c r="BE148" s="105">
        <f t="shared" si="9"/>
        <v>0</v>
      </c>
      <c r="BF148" s="105">
        <f t="shared" si="10"/>
        <v>0</v>
      </c>
      <c r="BG148" s="105">
        <f t="shared" si="11"/>
        <v>0</v>
      </c>
      <c r="BH148" s="105">
        <f t="shared" si="12"/>
        <v>0</v>
      </c>
      <c r="BI148" s="105">
        <f t="shared" si="13"/>
        <v>0</v>
      </c>
      <c r="BJ148" s="17" t="s">
        <v>84</v>
      </c>
      <c r="BK148" s="105">
        <f t="shared" si="14"/>
        <v>0</v>
      </c>
      <c r="BL148" s="17" t="s">
        <v>214</v>
      </c>
      <c r="BM148" s="17" t="s">
        <v>223</v>
      </c>
    </row>
    <row r="149" spans="2:65" s="1" customFormat="1" ht="20.100000000000001" customHeight="1">
      <c r="B149" s="34"/>
      <c r="C149" s="170" t="s">
        <v>224</v>
      </c>
      <c r="D149" s="170" t="s">
        <v>148</v>
      </c>
      <c r="E149" s="171" t="s">
        <v>225</v>
      </c>
      <c r="F149" s="246" t="s">
        <v>226</v>
      </c>
      <c r="G149" s="246"/>
      <c r="H149" s="246"/>
      <c r="I149" s="246"/>
      <c r="J149" s="172" t="s">
        <v>213</v>
      </c>
      <c r="K149" s="173">
        <v>15</v>
      </c>
      <c r="L149" s="247">
        <v>0</v>
      </c>
      <c r="M149" s="248"/>
      <c r="N149" s="249">
        <f t="shared" si="5"/>
        <v>0</v>
      </c>
      <c r="O149" s="245"/>
      <c r="P149" s="245"/>
      <c r="Q149" s="245"/>
      <c r="R149" s="36"/>
      <c r="T149" s="167" t="s">
        <v>22</v>
      </c>
      <c r="U149" s="43" t="s">
        <v>41</v>
      </c>
      <c r="V149" s="35"/>
      <c r="W149" s="168">
        <f t="shared" si="6"/>
        <v>0</v>
      </c>
      <c r="X149" s="168">
        <v>0</v>
      </c>
      <c r="Y149" s="168">
        <f t="shared" si="7"/>
        <v>0</v>
      </c>
      <c r="Z149" s="168">
        <v>0</v>
      </c>
      <c r="AA149" s="169">
        <f t="shared" si="8"/>
        <v>0</v>
      </c>
      <c r="AR149" s="17" t="s">
        <v>214</v>
      </c>
      <c r="AT149" s="17" t="s">
        <v>148</v>
      </c>
      <c r="AU149" s="17" t="s">
        <v>84</v>
      </c>
      <c r="AY149" s="17" t="s">
        <v>141</v>
      </c>
      <c r="BE149" s="105">
        <f t="shared" si="9"/>
        <v>0</v>
      </c>
      <c r="BF149" s="105">
        <f t="shared" si="10"/>
        <v>0</v>
      </c>
      <c r="BG149" s="105">
        <f t="shared" si="11"/>
        <v>0</v>
      </c>
      <c r="BH149" s="105">
        <f t="shared" si="12"/>
        <v>0</v>
      </c>
      <c r="BI149" s="105">
        <f t="shared" si="13"/>
        <v>0</v>
      </c>
      <c r="BJ149" s="17" t="s">
        <v>84</v>
      </c>
      <c r="BK149" s="105">
        <f t="shared" si="14"/>
        <v>0</v>
      </c>
      <c r="BL149" s="17" t="s">
        <v>214</v>
      </c>
      <c r="BM149" s="17" t="s">
        <v>227</v>
      </c>
    </row>
    <row r="150" spans="2:65" s="1" customFormat="1" ht="20.100000000000001" customHeight="1">
      <c r="B150" s="34"/>
      <c r="C150" s="170" t="s">
        <v>10</v>
      </c>
      <c r="D150" s="170" t="s">
        <v>148</v>
      </c>
      <c r="E150" s="171" t="s">
        <v>228</v>
      </c>
      <c r="F150" s="246" t="s">
        <v>229</v>
      </c>
      <c r="G150" s="246"/>
      <c r="H150" s="246"/>
      <c r="I150" s="246"/>
      <c r="J150" s="172" t="s">
        <v>213</v>
      </c>
      <c r="K150" s="173">
        <v>20</v>
      </c>
      <c r="L150" s="247">
        <v>0</v>
      </c>
      <c r="M150" s="248"/>
      <c r="N150" s="249">
        <f t="shared" si="5"/>
        <v>0</v>
      </c>
      <c r="O150" s="245"/>
      <c r="P150" s="245"/>
      <c r="Q150" s="245"/>
      <c r="R150" s="36"/>
      <c r="T150" s="167" t="s">
        <v>22</v>
      </c>
      <c r="U150" s="43" t="s">
        <v>41</v>
      </c>
      <c r="V150" s="35"/>
      <c r="W150" s="168">
        <f t="shared" si="6"/>
        <v>0</v>
      </c>
      <c r="X150" s="168">
        <v>0</v>
      </c>
      <c r="Y150" s="168">
        <f t="shared" si="7"/>
        <v>0</v>
      </c>
      <c r="Z150" s="168">
        <v>0</v>
      </c>
      <c r="AA150" s="169">
        <f t="shared" si="8"/>
        <v>0</v>
      </c>
      <c r="AR150" s="17" t="s">
        <v>214</v>
      </c>
      <c r="AT150" s="17" t="s">
        <v>148</v>
      </c>
      <c r="AU150" s="17" t="s">
        <v>84</v>
      </c>
      <c r="AY150" s="17" t="s">
        <v>141</v>
      </c>
      <c r="BE150" s="105">
        <f t="shared" si="9"/>
        <v>0</v>
      </c>
      <c r="BF150" s="105">
        <f t="shared" si="10"/>
        <v>0</v>
      </c>
      <c r="BG150" s="105">
        <f t="shared" si="11"/>
        <v>0</v>
      </c>
      <c r="BH150" s="105">
        <f t="shared" si="12"/>
        <v>0</v>
      </c>
      <c r="BI150" s="105">
        <f t="shared" si="13"/>
        <v>0</v>
      </c>
      <c r="BJ150" s="17" t="s">
        <v>84</v>
      </c>
      <c r="BK150" s="105">
        <f t="shared" si="14"/>
        <v>0</v>
      </c>
      <c r="BL150" s="17" t="s">
        <v>214</v>
      </c>
      <c r="BM150" s="17" t="s">
        <v>230</v>
      </c>
    </row>
    <row r="151" spans="2:65" s="1" customFormat="1" ht="20.100000000000001" customHeight="1">
      <c r="B151" s="34"/>
      <c r="C151" s="170" t="s">
        <v>231</v>
      </c>
      <c r="D151" s="170" t="s">
        <v>148</v>
      </c>
      <c r="E151" s="171" t="s">
        <v>232</v>
      </c>
      <c r="F151" s="246" t="s">
        <v>233</v>
      </c>
      <c r="G151" s="246"/>
      <c r="H151" s="246"/>
      <c r="I151" s="246"/>
      <c r="J151" s="172" t="s">
        <v>213</v>
      </c>
      <c r="K151" s="173">
        <v>10</v>
      </c>
      <c r="L151" s="247">
        <v>0</v>
      </c>
      <c r="M151" s="248"/>
      <c r="N151" s="249">
        <f t="shared" si="5"/>
        <v>0</v>
      </c>
      <c r="O151" s="245"/>
      <c r="P151" s="245"/>
      <c r="Q151" s="245"/>
      <c r="R151" s="36"/>
      <c r="T151" s="167" t="s">
        <v>22</v>
      </c>
      <c r="U151" s="43" t="s">
        <v>41</v>
      </c>
      <c r="V151" s="35"/>
      <c r="W151" s="168">
        <f t="shared" si="6"/>
        <v>0</v>
      </c>
      <c r="X151" s="168">
        <v>0</v>
      </c>
      <c r="Y151" s="168">
        <f t="shared" si="7"/>
        <v>0</v>
      </c>
      <c r="Z151" s="168">
        <v>0</v>
      </c>
      <c r="AA151" s="169">
        <f t="shared" si="8"/>
        <v>0</v>
      </c>
      <c r="AR151" s="17" t="s">
        <v>214</v>
      </c>
      <c r="AT151" s="17" t="s">
        <v>148</v>
      </c>
      <c r="AU151" s="17" t="s">
        <v>84</v>
      </c>
      <c r="AY151" s="17" t="s">
        <v>141</v>
      </c>
      <c r="BE151" s="105">
        <f t="shared" si="9"/>
        <v>0</v>
      </c>
      <c r="BF151" s="105">
        <f t="shared" si="10"/>
        <v>0</v>
      </c>
      <c r="BG151" s="105">
        <f t="shared" si="11"/>
        <v>0</v>
      </c>
      <c r="BH151" s="105">
        <f t="shared" si="12"/>
        <v>0</v>
      </c>
      <c r="BI151" s="105">
        <f t="shared" si="13"/>
        <v>0</v>
      </c>
      <c r="BJ151" s="17" t="s">
        <v>84</v>
      </c>
      <c r="BK151" s="105">
        <f t="shared" si="14"/>
        <v>0</v>
      </c>
      <c r="BL151" s="17" t="s">
        <v>214</v>
      </c>
      <c r="BM151" s="17" t="s">
        <v>234</v>
      </c>
    </row>
    <row r="152" spans="2:65" s="1" customFormat="1" ht="20.100000000000001" customHeight="1">
      <c r="B152" s="34"/>
      <c r="C152" s="170" t="s">
        <v>235</v>
      </c>
      <c r="D152" s="170" t="s">
        <v>148</v>
      </c>
      <c r="E152" s="171" t="s">
        <v>236</v>
      </c>
      <c r="F152" s="246" t="s">
        <v>237</v>
      </c>
      <c r="G152" s="246"/>
      <c r="H152" s="246"/>
      <c r="I152" s="246"/>
      <c r="J152" s="172" t="s">
        <v>213</v>
      </c>
      <c r="K152" s="173">
        <v>60</v>
      </c>
      <c r="L152" s="247">
        <v>0</v>
      </c>
      <c r="M152" s="248"/>
      <c r="N152" s="249">
        <f t="shared" si="5"/>
        <v>0</v>
      </c>
      <c r="O152" s="245"/>
      <c r="P152" s="245"/>
      <c r="Q152" s="245"/>
      <c r="R152" s="36"/>
      <c r="T152" s="167" t="s">
        <v>22</v>
      </c>
      <c r="U152" s="43" t="s">
        <v>41</v>
      </c>
      <c r="V152" s="35"/>
      <c r="W152" s="168">
        <f t="shared" si="6"/>
        <v>0</v>
      </c>
      <c r="X152" s="168">
        <v>0</v>
      </c>
      <c r="Y152" s="168">
        <f t="shared" si="7"/>
        <v>0</v>
      </c>
      <c r="Z152" s="168">
        <v>0</v>
      </c>
      <c r="AA152" s="169">
        <f t="shared" si="8"/>
        <v>0</v>
      </c>
      <c r="AR152" s="17" t="s">
        <v>214</v>
      </c>
      <c r="AT152" s="17" t="s">
        <v>148</v>
      </c>
      <c r="AU152" s="17" t="s">
        <v>84</v>
      </c>
      <c r="AY152" s="17" t="s">
        <v>141</v>
      </c>
      <c r="BE152" s="105">
        <f t="shared" si="9"/>
        <v>0</v>
      </c>
      <c r="BF152" s="105">
        <f t="shared" si="10"/>
        <v>0</v>
      </c>
      <c r="BG152" s="105">
        <f t="shared" si="11"/>
        <v>0</v>
      </c>
      <c r="BH152" s="105">
        <f t="shared" si="12"/>
        <v>0</v>
      </c>
      <c r="BI152" s="105">
        <f t="shared" si="13"/>
        <v>0</v>
      </c>
      <c r="BJ152" s="17" t="s">
        <v>84</v>
      </c>
      <c r="BK152" s="105">
        <f t="shared" si="14"/>
        <v>0</v>
      </c>
      <c r="BL152" s="17" t="s">
        <v>214</v>
      </c>
      <c r="BM152" s="17" t="s">
        <v>238</v>
      </c>
    </row>
    <row r="153" spans="2:65" s="1" customFormat="1" ht="20.100000000000001" customHeight="1">
      <c r="B153" s="34"/>
      <c r="C153" s="170" t="s">
        <v>239</v>
      </c>
      <c r="D153" s="170" t="s">
        <v>148</v>
      </c>
      <c r="E153" s="171" t="s">
        <v>240</v>
      </c>
      <c r="F153" s="246" t="s">
        <v>241</v>
      </c>
      <c r="G153" s="246"/>
      <c r="H153" s="246"/>
      <c r="I153" s="246"/>
      <c r="J153" s="172" t="s">
        <v>213</v>
      </c>
      <c r="K153" s="173">
        <v>60</v>
      </c>
      <c r="L153" s="247">
        <v>0</v>
      </c>
      <c r="M153" s="248"/>
      <c r="N153" s="249">
        <f t="shared" si="5"/>
        <v>0</v>
      </c>
      <c r="O153" s="245"/>
      <c r="P153" s="245"/>
      <c r="Q153" s="245"/>
      <c r="R153" s="36"/>
      <c r="T153" s="167" t="s">
        <v>22</v>
      </c>
      <c r="U153" s="43" t="s">
        <v>41</v>
      </c>
      <c r="V153" s="35"/>
      <c r="W153" s="168">
        <f t="shared" si="6"/>
        <v>0</v>
      </c>
      <c r="X153" s="168">
        <v>0</v>
      </c>
      <c r="Y153" s="168">
        <f t="shared" si="7"/>
        <v>0</v>
      </c>
      <c r="Z153" s="168">
        <v>0</v>
      </c>
      <c r="AA153" s="169">
        <f t="shared" si="8"/>
        <v>0</v>
      </c>
      <c r="AR153" s="17" t="s">
        <v>214</v>
      </c>
      <c r="AT153" s="17" t="s">
        <v>148</v>
      </c>
      <c r="AU153" s="17" t="s">
        <v>84</v>
      </c>
      <c r="AY153" s="17" t="s">
        <v>141</v>
      </c>
      <c r="BE153" s="105">
        <f t="shared" si="9"/>
        <v>0</v>
      </c>
      <c r="BF153" s="105">
        <f t="shared" si="10"/>
        <v>0</v>
      </c>
      <c r="BG153" s="105">
        <f t="shared" si="11"/>
        <v>0</v>
      </c>
      <c r="BH153" s="105">
        <f t="shared" si="12"/>
        <v>0</v>
      </c>
      <c r="BI153" s="105">
        <f t="shared" si="13"/>
        <v>0</v>
      </c>
      <c r="BJ153" s="17" t="s">
        <v>84</v>
      </c>
      <c r="BK153" s="105">
        <f t="shared" si="14"/>
        <v>0</v>
      </c>
      <c r="BL153" s="17" t="s">
        <v>214</v>
      </c>
      <c r="BM153" s="17" t="s">
        <v>242</v>
      </c>
    </row>
    <row r="154" spans="2:65" s="1" customFormat="1" ht="20.100000000000001" customHeight="1">
      <c r="B154" s="34"/>
      <c r="C154" s="170" t="s">
        <v>243</v>
      </c>
      <c r="D154" s="170" t="s">
        <v>148</v>
      </c>
      <c r="E154" s="171" t="s">
        <v>244</v>
      </c>
      <c r="F154" s="246" t="s">
        <v>245</v>
      </c>
      <c r="G154" s="246"/>
      <c r="H154" s="246"/>
      <c r="I154" s="246"/>
      <c r="J154" s="172" t="s">
        <v>213</v>
      </c>
      <c r="K154" s="173">
        <v>50</v>
      </c>
      <c r="L154" s="247">
        <v>0</v>
      </c>
      <c r="M154" s="248"/>
      <c r="N154" s="249">
        <f t="shared" si="5"/>
        <v>0</v>
      </c>
      <c r="O154" s="245"/>
      <c r="P154" s="245"/>
      <c r="Q154" s="245"/>
      <c r="R154" s="36"/>
      <c r="T154" s="167" t="s">
        <v>22</v>
      </c>
      <c r="U154" s="43" t="s">
        <v>41</v>
      </c>
      <c r="V154" s="35"/>
      <c r="W154" s="168">
        <f t="shared" si="6"/>
        <v>0</v>
      </c>
      <c r="X154" s="168">
        <v>0</v>
      </c>
      <c r="Y154" s="168">
        <f t="shared" si="7"/>
        <v>0</v>
      </c>
      <c r="Z154" s="168">
        <v>0</v>
      </c>
      <c r="AA154" s="169">
        <f t="shared" si="8"/>
        <v>0</v>
      </c>
      <c r="AR154" s="17" t="s">
        <v>214</v>
      </c>
      <c r="AT154" s="17" t="s">
        <v>148</v>
      </c>
      <c r="AU154" s="17" t="s">
        <v>84</v>
      </c>
      <c r="AY154" s="17" t="s">
        <v>141</v>
      </c>
      <c r="BE154" s="105">
        <f t="shared" si="9"/>
        <v>0</v>
      </c>
      <c r="BF154" s="105">
        <f t="shared" si="10"/>
        <v>0</v>
      </c>
      <c r="BG154" s="105">
        <f t="shared" si="11"/>
        <v>0</v>
      </c>
      <c r="BH154" s="105">
        <f t="shared" si="12"/>
        <v>0</v>
      </c>
      <c r="BI154" s="105">
        <f t="shared" si="13"/>
        <v>0</v>
      </c>
      <c r="BJ154" s="17" t="s">
        <v>84</v>
      </c>
      <c r="BK154" s="105">
        <f t="shared" si="14"/>
        <v>0</v>
      </c>
      <c r="BL154" s="17" t="s">
        <v>214</v>
      </c>
      <c r="BM154" s="17" t="s">
        <v>246</v>
      </c>
    </row>
    <row r="155" spans="2:65" s="1" customFormat="1" ht="49.9" customHeight="1">
      <c r="B155" s="34"/>
      <c r="C155" s="35"/>
      <c r="D155" s="154" t="s">
        <v>247</v>
      </c>
      <c r="E155" s="35"/>
      <c r="F155" s="35"/>
      <c r="G155" s="35"/>
      <c r="H155" s="35"/>
      <c r="I155" s="35"/>
      <c r="J155" s="35"/>
      <c r="K155" s="35"/>
      <c r="L155" s="35"/>
      <c r="M155" s="35"/>
      <c r="N155" s="250">
        <f>BK155</f>
        <v>0</v>
      </c>
      <c r="O155" s="251"/>
      <c r="P155" s="251"/>
      <c r="Q155" s="251"/>
      <c r="R155" s="36"/>
      <c r="T155" s="143"/>
      <c r="U155" s="55"/>
      <c r="V155" s="55"/>
      <c r="W155" s="55"/>
      <c r="X155" s="55"/>
      <c r="Y155" s="55"/>
      <c r="Z155" s="55"/>
      <c r="AA155" s="57"/>
      <c r="AT155" s="17" t="s">
        <v>75</v>
      </c>
      <c r="AU155" s="17" t="s">
        <v>76</v>
      </c>
      <c r="AY155" s="17" t="s">
        <v>248</v>
      </c>
      <c r="BK155" s="105">
        <v>0</v>
      </c>
    </row>
    <row r="156" spans="2:65" s="1" customFormat="1" ht="6.95" customHeight="1">
      <c r="B156" s="58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60"/>
    </row>
  </sheetData>
  <sheetProtection password="CC35" sheet="1" objects="1" scenarios="1" formatCells="0" formatColumns="0" formatRows="0" sort="0" autoFilter="0"/>
  <mergeCells count="153">
    <mergeCell ref="N155:Q155"/>
    <mergeCell ref="H1:K1"/>
    <mergeCell ref="S2:AC2"/>
    <mergeCell ref="F154:I154"/>
    <mergeCell ref="L154:M154"/>
    <mergeCell ref="N154:Q154"/>
    <mergeCell ref="N122:Q122"/>
    <mergeCell ref="N123:Q123"/>
    <mergeCell ref="N124:Q124"/>
    <mergeCell ref="N130:Q130"/>
    <mergeCell ref="N136:Q136"/>
    <mergeCell ref="N139:Q139"/>
    <mergeCell ref="N143:Q143"/>
    <mergeCell ref="N145:Q145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4:I144"/>
    <mergeCell ref="L144:M144"/>
    <mergeCell ref="N144:Q144"/>
    <mergeCell ref="F146:I146"/>
    <mergeCell ref="L146:M146"/>
    <mergeCell ref="N146:Q146"/>
    <mergeCell ref="F147:I147"/>
    <mergeCell ref="L147:M147"/>
    <mergeCell ref="N147:Q147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5:I135"/>
    <mergeCell ref="L135:M135"/>
    <mergeCell ref="N135:Q135"/>
    <mergeCell ref="F137:I137"/>
    <mergeCell ref="L137:M137"/>
    <mergeCell ref="N137:Q137"/>
    <mergeCell ref="F138:I138"/>
    <mergeCell ref="L138:M138"/>
    <mergeCell ref="N138:Q138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8:I128"/>
    <mergeCell ref="L128:M128"/>
    <mergeCell ref="N128:Q128"/>
    <mergeCell ref="F129:I129"/>
    <mergeCell ref="L129:M129"/>
    <mergeCell ref="N129:Q129"/>
    <mergeCell ref="F131:I131"/>
    <mergeCell ref="L131:M131"/>
    <mergeCell ref="N131:Q131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9055118110236227" right="0.59055118110236227" top="0.51181102362204722" bottom="0.47244094488188981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17-12a - Pavilon č.7</vt:lpstr>
      <vt:lpstr>'17-12a - Pavilon č.7'!Názvy_tisku</vt:lpstr>
      <vt:lpstr>'Rekapitulace stavby'!Názvy_tisku</vt:lpstr>
      <vt:lpstr>'17-12a - Pavilon č.7'!Oblast_tisku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TAUBER-695B15F7\Tauber Petr</dc:creator>
  <cp:lastModifiedBy>Michal</cp:lastModifiedBy>
  <cp:lastPrinted>2017-05-30T08:11:39Z</cp:lastPrinted>
  <dcterms:created xsi:type="dcterms:W3CDTF">2017-05-04T09:37:52Z</dcterms:created>
  <dcterms:modified xsi:type="dcterms:W3CDTF">2017-05-30T08:11:47Z</dcterms:modified>
</cp:coreProperties>
</file>